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075" windowHeight="11640" tabRatio="693" firstSheet="11" activeTab="11"/>
  </bookViews>
  <sheets>
    <sheet name="基本" sheetId="2" r:id="rId1"/>
    <sheet name="無01_1" sheetId="4" r:id="rId2"/>
    <sheet name="無01_2" sheetId="11" r:id="rId3"/>
    <sheet name="遭03" sheetId="13" r:id="rId4"/>
    <sheet name="遭07" sheetId="14" r:id="rId5"/>
    <sheet name="遭11" sheetId="18" r:id="rId6"/>
    <sheet name="遭13" sheetId="12" r:id="rId7"/>
    <sheet name="日01_B" sheetId="15" r:id="rId8"/>
    <sheet name="日09_B" sheetId="17" r:id="rId9"/>
    <sheet name="汎02_A" sheetId="24" r:id="rId10"/>
    <sheet name="汎02_B" sheetId="23" r:id="rId11"/>
    <sheet name="汎06_B" sheetId="25" r:id="rId12"/>
    <sheet name="汎10_A" sheetId="27" r:id="rId13"/>
    <sheet name="召喚一覧" sheetId="34" r:id="rId14"/>
    <sheet name="初01" sheetId="36" r:id="rId15"/>
    <sheet name="日01_A" sheetId="19" r:id="rId16"/>
    <sheet name="日05_A" sheetId="20" r:id="rId17"/>
    <sheet name="日09_A" sheetId="21" r:id="rId18"/>
    <sheet name="日15_A" sheetId="35" r:id="rId19"/>
    <sheet name="汎10_B" sheetId="29" r:id="rId20"/>
    <sheet name="汎06_A" sheetId="33" r:id="rId21"/>
    <sheet name="汎12" sheetId="22" r:id="rId22"/>
  </sheets>
  <definedNames>
    <definedName name="_xlnm.Print_Area" localSheetId="0">基本!$A$1:$O$38</definedName>
    <definedName name="_xlnm.Print_Area" localSheetId="14">初01!$A$1:$G$58</definedName>
    <definedName name="_xlnm.Print_Area" localSheetId="13">召喚一覧!$A:$I</definedName>
    <definedName name="_xlnm.Print_Area" localSheetId="3">遭03!$A$1:$G$47</definedName>
    <definedName name="_xlnm.Print_Area" localSheetId="4">遭07!$A$1:$G$49</definedName>
    <definedName name="_xlnm.Print_Area" localSheetId="5">遭11!$A$1:$G$50</definedName>
    <definedName name="_xlnm.Print_Area" localSheetId="6">遭13!$A$1:$G$47</definedName>
    <definedName name="_xlnm.Print_Area" localSheetId="15">日01_A!$A$1:$G$49</definedName>
    <definedName name="_xlnm.Print_Area" localSheetId="7">日01_B!$A$1:$G$48</definedName>
    <definedName name="_xlnm.Print_Area" localSheetId="16">日05_A!$A$1:$G$51</definedName>
    <definedName name="_xlnm.Print_Area" localSheetId="17">日09_A!$A$1:$G$50</definedName>
    <definedName name="_xlnm.Print_Area" localSheetId="8">日09_B!$A$1:$G$51</definedName>
    <definedName name="_xlnm.Print_Area" localSheetId="18">日15_A!$A$1:$G$50</definedName>
    <definedName name="_xlnm.Print_Area" localSheetId="9">汎02_A!$A$1:$G$57</definedName>
    <definedName name="_xlnm.Print_Area" localSheetId="10">汎02_B!$A$1:$G$56</definedName>
    <definedName name="_xlnm.Print_Area" localSheetId="20">汎06_A!$A$1:$G$50</definedName>
    <definedName name="_xlnm.Print_Area" localSheetId="11">汎06_B!$A$1:$G$55</definedName>
    <definedName name="_xlnm.Print_Area" localSheetId="12">汎10_A!$A$1:$G$58</definedName>
    <definedName name="_xlnm.Print_Area" localSheetId="19">汎10_B!$A$1:$G$51</definedName>
    <definedName name="_xlnm.Print_Area" localSheetId="21">汎12!$A$1:$G$56</definedName>
    <definedName name="_xlnm.Print_Area" localSheetId="1">無01_1!$A$1:$G$49</definedName>
    <definedName name="_xlnm.Print_Area" localSheetId="2">無01_2!$A$1:$G$55</definedName>
  </definedNames>
  <calcPr calcId="145621"/>
</workbook>
</file>

<file path=xl/calcChain.xml><?xml version="1.0" encoding="utf-8"?>
<calcChain xmlns="http://schemas.openxmlformats.org/spreadsheetml/2006/main">
  <c r="F6" i="35" l="1"/>
  <c r="G6" i="35"/>
  <c r="E58" i="36" l="1"/>
  <c r="D58" i="36"/>
  <c r="B58" i="36"/>
  <c r="L12" i="36"/>
  <c r="J11" i="36"/>
  <c r="L10" i="36"/>
  <c r="J9" i="36"/>
  <c r="G7" i="36"/>
  <c r="F7" i="36"/>
  <c r="G6" i="36"/>
  <c r="F6" i="36"/>
  <c r="A14" i="34" l="1"/>
  <c r="B14" i="34"/>
  <c r="E50" i="35"/>
  <c r="D50" i="35"/>
  <c r="B50" i="35"/>
  <c r="C25" i="35"/>
  <c r="C24" i="35"/>
  <c r="C23" i="35"/>
  <c r="A22" i="35"/>
  <c r="G20" i="35"/>
  <c r="I17" i="34" s="1"/>
  <c r="F20" i="35"/>
  <c r="H17" i="34" s="1"/>
  <c r="E20" i="35"/>
  <c r="G17" i="34" s="1"/>
  <c r="D20" i="35"/>
  <c r="F17" i="34" s="1"/>
  <c r="G19" i="35"/>
  <c r="I15" i="34" s="1"/>
  <c r="F19" i="35"/>
  <c r="H15" i="34" s="1"/>
  <c r="E19" i="35"/>
  <c r="G15" i="34" s="1"/>
  <c r="D19" i="35"/>
  <c r="F15" i="34" s="1"/>
  <c r="A19" i="35"/>
  <c r="L12" i="35"/>
  <c r="J11" i="35"/>
  <c r="J9" i="35"/>
  <c r="G7" i="35"/>
  <c r="F7" i="35"/>
  <c r="E15" i="34"/>
  <c r="E25" i="35" l="1"/>
  <c r="D25" i="35"/>
  <c r="D24" i="35"/>
  <c r="E24" i="35"/>
  <c r="B20" i="34" l="1"/>
  <c r="A20" i="34"/>
  <c r="B18" i="34"/>
  <c r="A18" i="34"/>
  <c r="B10" i="34"/>
  <c r="A10" i="34"/>
  <c r="A6" i="34"/>
  <c r="B6" i="34"/>
  <c r="B2" i="34"/>
  <c r="A2" i="34"/>
  <c r="G20" i="33"/>
  <c r="F20" i="33"/>
  <c r="E20" i="33"/>
  <c r="D20" i="33"/>
  <c r="G20" i="29"/>
  <c r="F20" i="29"/>
  <c r="E20" i="29"/>
  <c r="D20" i="29"/>
  <c r="G20" i="21"/>
  <c r="I13" i="34" s="1"/>
  <c r="F20" i="21"/>
  <c r="H13" i="34" s="1"/>
  <c r="E20" i="21"/>
  <c r="G13" i="34" s="1"/>
  <c r="D20" i="21"/>
  <c r="F13" i="34" s="1"/>
  <c r="G19" i="20"/>
  <c r="I7" i="34" s="1"/>
  <c r="F19" i="20"/>
  <c r="H7" i="34" s="1"/>
  <c r="E19" i="20"/>
  <c r="G7" i="34" s="1"/>
  <c r="D19" i="20"/>
  <c r="F7" i="34" s="1"/>
  <c r="G20" i="20"/>
  <c r="I9" i="34" s="1"/>
  <c r="F20" i="20"/>
  <c r="H9" i="34" s="1"/>
  <c r="E20" i="20"/>
  <c r="G9" i="34" s="1"/>
  <c r="D20" i="20"/>
  <c r="F9" i="34" s="1"/>
  <c r="B49" i="19"/>
  <c r="D49" i="19"/>
  <c r="E49" i="19"/>
  <c r="G20" i="19"/>
  <c r="I5" i="34" s="1"/>
  <c r="F20" i="19"/>
  <c r="H5" i="34" s="1"/>
  <c r="E20" i="19"/>
  <c r="G5" i="34" s="1"/>
  <c r="D20" i="19"/>
  <c r="F5" i="34" s="1"/>
  <c r="F6" i="19"/>
  <c r="G6" i="19"/>
  <c r="E3" i="34" s="1"/>
  <c r="F7" i="19"/>
  <c r="G7" i="19"/>
  <c r="J9" i="19"/>
  <c r="J11" i="19"/>
  <c r="L12" i="19"/>
  <c r="A19" i="19"/>
  <c r="D19" i="19"/>
  <c r="F3" i="34" s="1"/>
  <c r="E19" i="19"/>
  <c r="G3" i="34" s="1"/>
  <c r="F19" i="19"/>
  <c r="H3" i="34" s="1"/>
  <c r="G19" i="19"/>
  <c r="I3" i="34" s="1"/>
  <c r="A22" i="19"/>
  <c r="C23" i="19"/>
  <c r="C24" i="19"/>
  <c r="C25" i="19"/>
  <c r="E24" i="19" l="1"/>
  <c r="D24" i="19"/>
  <c r="D25" i="19"/>
  <c r="E25" i="19"/>
  <c r="G6" i="33"/>
  <c r="E50" i="33" l="1"/>
  <c r="D50" i="33"/>
  <c r="B50" i="33"/>
  <c r="G19" i="33"/>
  <c r="I19" i="34" s="1"/>
  <c r="F19" i="33"/>
  <c r="H19" i="34" s="1"/>
  <c r="E19" i="33"/>
  <c r="G19" i="34" s="1"/>
  <c r="D19" i="33"/>
  <c r="F19" i="34" s="1"/>
  <c r="A19" i="33"/>
  <c r="G7" i="33"/>
  <c r="E19" i="34" s="1"/>
  <c r="F7" i="33"/>
  <c r="F6" i="33"/>
  <c r="G6" i="12" l="1"/>
  <c r="C20" i="18"/>
  <c r="C19" i="18"/>
  <c r="G6" i="11"/>
  <c r="G6" i="4" l="1"/>
  <c r="G7" i="4"/>
  <c r="A19" i="20" l="1"/>
  <c r="B51" i="20"/>
  <c r="D51" i="20"/>
  <c r="E51" i="20"/>
  <c r="C26" i="15"/>
  <c r="C25" i="15"/>
  <c r="C25" i="12"/>
  <c r="C23" i="12"/>
  <c r="C25" i="14"/>
  <c r="C23" i="14"/>
  <c r="C22" i="13"/>
  <c r="C21" i="13"/>
  <c r="C25" i="4"/>
  <c r="C23" i="4"/>
  <c r="E51" i="29" l="1"/>
  <c r="D51" i="29"/>
  <c r="B51" i="29"/>
  <c r="C25" i="29"/>
  <c r="C24" i="29"/>
  <c r="C23" i="29"/>
  <c r="A22" i="29"/>
  <c r="G19" i="29"/>
  <c r="I21" i="34" s="1"/>
  <c r="F19" i="29"/>
  <c r="H21" i="34" s="1"/>
  <c r="E19" i="29"/>
  <c r="G21" i="34" s="1"/>
  <c r="D19" i="29"/>
  <c r="F21" i="34" s="1"/>
  <c r="A19" i="29"/>
  <c r="G7" i="29"/>
  <c r="F7" i="29"/>
  <c r="G6" i="29"/>
  <c r="E21" i="34" s="1"/>
  <c r="F6" i="29"/>
  <c r="E58" i="27"/>
  <c r="D58" i="27"/>
  <c r="B58" i="27"/>
  <c r="G7" i="27"/>
  <c r="F7" i="27"/>
  <c r="G6" i="27"/>
  <c r="F6" i="27"/>
  <c r="E55" i="25"/>
  <c r="D55" i="25"/>
  <c r="B55" i="25"/>
  <c r="G7" i="25"/>
  <c r="F7" i="25"/>
  <c r="G6" i="25"/>
  <c r="F6" i="25"/>
  <c r="E57" i="24"/>
  <c r="D57" i="24"/>
  <c r="B57" i="24"/>
  <c r="G7" i="24"/>
  <c r="F7" i="24"/>
  <c r="G6" i="24"/>
  <c r="F6" i="24"/>
  <c r="G6" i="23"/>
  <c r="F6" i="23"/>
  <c r="F7" i="23"/>
  <c r="E56" i="23"/>
  <c r="D56" i="23"/>
  <c r="B56" i="23"/>
  <c r="G7" i="23"/>
  <c r="A22" i="20" l="1"/>
  <c r="C21" i="12"/>
  <c r="C19" i="12"/>
  <c r="C18" i="12"/>
  <c r="B10" i="22"/>
  <c r="E56" i="22"/>
  <c r="D56" i="22"/>
  <c r="B56" i="22"/>
  <c r="G7" i="22"/>
  <c r="F7" i="22"/>
  <c r="G6" i="22"/>
  <c r="F6" i="22"/>
  <c r="C21" i="14"/>
  <c r="C19" i="14"/>
  <c r="C18" i="14"/>
  <c r="C19" i="4"/>
  <c r="C21" i="4"/>
  <c r="J7" i="2"/>
  <c r="E50" i="21" l="1"/>
  <c r="D50" i="21"/>
  <c r="B50" i="21"/>
  <c r="C25" i="21"/>
  <c r="C24" i="21"/>
  <c r="C23" i="21"/>
  <c r="A22" i="21"/>
  <c r="G19" i="21"/>
  <c r="I11" i="34" s="1"/>
  <c r="F19" i="21"/>
  <c r="H11" i="34" s="1"/>
  <c r="E19" i="21"/>
  <c r="G11" i="34" s="1"/>
  <c r="D19" i="21"/>
  <c r="F11" i="34" s="1"/>
  <c r="A19" i="21"/>
  <c r="G7" i="21"/>
  <c r="F7" i="21"/>
  <c r="G6" i="21"/>
  <c r="E11" i="34" s="1"/>
  <c r="F6" i="21"/>
  <c r="C26" i="20"/>
  <c r="C25" i="20"/>
  <c r="C24" i="20"/>
  <c r="G7" i="20"/>
  <c r="F7" i="20"/>
  <c r="G6" i="20"/>
  <c r="E7" i="34" s="1"/>
  <c r="F6" i="20"/>
  <c r="E50" i="18" l="1"/>
  <c r="D50" i="18"/>
  <c r="B50" i="18"/>
  <c r="C18" i="18"/>
  <c r="A17" i="18"/>
  <c r="G7" i="18"/>
  <c r="F7" i="18"/>
  <c r="G6" i="18"/>
  <c r="F6" i="18"/>
  <c r="C18" i="11"/>
  <c r="C20" i="13"/>
  <c r="C19" i="13"/>
  <c r="C23" i="15"/>
  <c r="C22" i="15"/>
  <c r="C19" i="17"/>
  <c r="F7" i="17"/>
  <c r="E51" i="17"/>
  <c r="D51" i="17"/>
  <c r="B51" i="17"/>
  <c r="C18" i="17"/>
  <c r="A17" i="17"/>
  <c r="G7" i="17"/>
  <c r="G6" i="17"/>
  <c r="F6" i="17"/>
  <c r="E48" i="15"/>
  <c r="D48" i="15"/>
  <c r="B48" i="15"/>
  <c r="C20" i="15"/>
  <c r="A19" i="15"/>
  <c r="G7" i="15"/>
  <c r="F7" i="15"/>
  <c r="G6" i="15"/>
  <c r="F6" i="15"/>
  <c r="E49" i="14"/>
  <c r="D49" i="14"/>
  <c r="B49" i="14"/>
  <c r="A17" i="14"/>
  <c r="G7" i="14"/>
  <c r="F7" i="14"/>
  <c r="G6" i="14"/>
  <c r="F6" i="14"/>
  <c r="E47" i="13" l="1"/>
  <c r="D47" i="13"/>
  <c r="B47" i="13"/>
  <c r="C18" i="13"/>
  <c r="A17" i="13"/>
  <c r="G7" i="13"/>
  <c r="F7" i="13"/>
  <c r="G6" i="13"/>
  <c r="F6" i="13"/>
  <c r="E47" i="12"/>
  <c r="D47" i="12"/>
  <c r="B47" i="12"/>
  <c r="A17" i="12"/>
  <c r="G7" i="12"/>
  <c r="F7" i="12"/>
  <c r="F6" i="12"/>
  <c r="D29" i="2"/>
  <c r="D28" i="2"/>
  <c r="D27" i="2"/>
  <c r="D26" i="2"/>
  <c r="D25" i="2"/>
  <c r="F7" i="4"/>
  <c r="G7" i="11"/>
  <c r="F7" i="11"/>
  <c r="E55" i="11"/>
  <c r="D55" i="11"/>
  <c r="B55" i="11"/>
  <c r="A17" i="11"/>
  <c r="F6" i="11"/>
  <c r="O45" i="2"/>
  <c r="J43" i="2"/>
  <c r="O43" i="2" s="1"/>
  <c r="O36" i="2" l="1"/>
  <c r="O27" i="2"/>
  <c r="O18" i="2"/>
  <c r="O9" i="2"/>
  <c r="F6" i="4"/>
  <c r="J34" i="2"/>
  <c r="O34" i="2" s="1"/>
  <c r="L12" i="33" l="1"/>
  <c r="L12" i="23"/>
  <c r="L12" i="29"/>
  <c r="L12" i="27"/>
  <c r="L12" i="25"/>
  <c r="L12" i="24"/>
  <c r="L12" i="22"/>
  <c r="L12" i="21"/>
  <c r="L12" i="20"/>
  <c r="L12" i="17"/>
  <c r="L12" i="15"/>
  <c r="L12" i="18"/>
  <c r="L12" i="14"/>
  <c r="L12" i="11"/>
  <c r="L12" i="4"/>
  <c r="L12" i="13"/>
  <c r="L12" i="12"/>
  <c r="E49" i="4"/>
  <c r="D49" i="4"/>
  <c r="B49" i="4"/>
  <c r="C10" i="2" l="1"/>
  <c r="D10" i="2" s="1"/>
  <c r="C9" i="2"/>
  <c r="D9" i="2" s="1"/>
  <c r="C8" i="2"/>
  <c r="C7" i="2"/>
  <c r="D7" i="2" s="1"/>
  <c r="C6" i="2"/>
  <c r="C5" i="2"/>
  <c r="D5" i="2" s="1"/>
  <c r="J11" i="33" l="1"/>
  <c r="J9" i="33"/>
  <c r="J9" i="27"/>
  <c r="J9" i="23"/>
  <c r="J11" i="24"/>
  <c r="J9" i="24"/>
  <c r="J11" i="25"/>
  <c r="B13" i="23"/>
  <c r="J11" i="23"/>
  <c r="J9" i="25"/>
  <c r="J11" i="29"/>
  <c r="J9" i="29"/>
  <c r="J11" i="27"/>
  <c r="B13" i="27" s="1"/>
  <c r="J9" i="22"/>
  <c r="J11" i="22"/>
  <c r="D8" i="2"/>
  <c r="J11" i="20"/>
  <c r="J9" i="20"/>
  <c r="J9" i="21"/>
  <c r="J11" i="21"/>
  <c r="D6" i="2"/>
  <c r="K9" i="2"/>
  <c r="I7" i="2"/>
  <c r="I16" i="2"/>
  <c r="K18" i="2"/>
  <c r="J11" i="18"/>
  <c r="J11" i="14"/>
  <c r="J9" i="18"/>
  <c r="J9" i="14"/>
  <c r="J11" i="17"/>
  <c r="J11" i="15"/>
  <c r="J9" i="17"/>
  <c r="J9" i="15"/>
  <c r="J11" i="11"/>
  <c r="D18" i="11" s="1"/>
  <c r="K27" i="2"/>
  <c r="K45" i="2"/>
  <c r="H45" i="2" s="1"/>
  <c r="J9" i="13"/>
  <c r="J11" i="12"/>
  <c r="I43" i="2"/>
  <c r="G43" i="2" s="1"/>
  <c r="J11" i="13"/>
  <c r="K36" i="2"/>
  <c r="H36" i="2" s="1"/>
  <c r="J9" i="12"/>
  <c r="I34" i="2"/>
  <c r="G34" i="2" s="1"/>
  <c r="I25" i="2"/>
  <c r="J9" i="11"/>
  <c r="J11" i="4"/>
  <c r="D19" i="4" s="1"/>
  <c r="J9" i="4"/>
  <c r="C18" i="4"/>
  <c r="A17" i="4"/>
  <c r="D25" i="29" l="1"/>
  <c r="E24" i="29"/>
  <c r="D24" i="29"/>
  <c r="E25" i="29"/>
  <c r="D25" i="20"/>
  <c r="G25" i="20"/>
  <c r="G26" i="20"/>
  <c r="F26" i="20"/>
  <c r="F25" i="20"/>
  <c r="E25" i="20"/>
  <c r="E26" i="20"/>
  <c r="D26" i="20"/>
  <c r="E24" i="21"/>
  <c r="D24" i="21"/>
  <c r="D25" i="21"/>
  <c r="E25" i="21"/>
  <c r="F21" i="13"/>
  <c r="D20" i="13"/>
  <c r="F20" i="13"/>
  <c r="D19" i="13"/>
  <c r="D22" i="13"/>
  <c r="F19" i="13"/>
  <c r="E19" i="13"/>
  <c r="G19" i="13"/>
  <c r="E22" i="13"/>
  <c r="F22" i="13"/>
  <c r="G20" i="13"/>
  <c r="E20" i="13"/>
  <c r="G21" i="13"/>
  <c r="E21" i="13"/>
  <c r="G22" i="13"/>
  <c r="D21" i="13"/>
  <c r="E20" i="18"/>
  <c r="D20" i="18"/>
  <c r="D19" i="18"/>
  <c r="F20" i="18"/>
  <c r="E19" i="18"/>
  <c r="F19" i="18"/>
  <c r="G20" i="18"/>
  <c r="G19" i="18"/>
  <c r="G22" i="12"/>
  <c r="F19" i="12"/>
  <c r="D25" i="12"/>
  <c r="G21" i="12"/>
  <c r="E19" i="12"/>
  <c r="D23" i="12"/>
  <c r="F22" i="12"/>
  <c r="G19" i="12"/>
  <c r="E21" i="12"/>
  <c r="D22" i="12"/>
  <c r="F26" i="12"/>
  <c r="E22" i="12"/>
  <c r="G25" i="12"/>
  <c r="F21" i="12"/>
  <c r="D21" i="12"/>
  <c r="E26" i="12"/>
  <c r="D26" i="12"/>
  <c r="D19" i="12"/>
  <c r="F25" i="12"/>
  <c r="E23" i="12"/>
  <c r="G26" i="12"/>
  <c r="F23" i="12"/>
  <c r="E25" i="12"/>
  <c r="G23" i="12"/>
  <c r="F25" i="15"/>
  <c r="D25" i="15"/>
  <c r="F23" i="15"/>
  <c r="D23" i="15"/>
  <c r="D26" i="15"/>
  <c r="F22" i="15"/>
  <c r="D22" i="15"/>
  <c r="E22" i="15"/>
  <c r="G26" i="15"/>
  <c r="G22" i="15"/>
  <c r="E26" i="15"/>
  <c r="F26" i="15"/>
  <c r="G23" i="15"/>
  <c r="E23" i="15"/>
  <c r="G25" i="15"/>
  <c r="E25" i="15"/>
  <c r="G25" i="14"/>
  <c r="E19" i="14"/>
  <c r="D23" i="14"/>
  <c r="G26" i="14"/>
  <c r="E21" i="14"/>
  <c r="D22" i="14"/>
  <c r="F21" i="14"/>
  <c r="G23" i="14"/>
  <c r="F26" i="14"/>
  <c r="E22" i="14"/>
  <c r="D21" i="14"/>
  <c r="F25" i="14"/>
  <c r="E23" i="14"/>
  <c r="D19" i="14"/>
  <c r="G21" i="14"/>
  <c r="E26" i="14"/>
  <c r="D26" i="14"/>
  <c r="D25" i="14"/>
  <c r="G19" i="14"/>
  <c r="F23" i="14"/>
  <c r="E25" i="14"/>
  <c r="F22" i="14"/>
  <c r="G22" i="14"/>
  <c r="F19" i="14"/>
  <c r="E26" i="4"/>
  <c r="F26" i="4"/>
  <c r="F23" i="4"/>
  <c r="F21" i="4"/>
  <c r="G26" i="4"/>
  <c r="G23" i="4"/>
  <c r="G21" i="4"/>
  <c r="F22" i="4"/>
  <c r="F19" i="4"/>
  <c r="E22" i="4"/>
  <c r="E19" i="4"/>
  <c r="D22" i="4"/>
  <c r="D26" i="4"/>
  <c r="D23" i="4"/>
  <c r="D21" i="4"/>
  <c r="E23" i="4"/>
  <c r="E21" i="4"/>
  <c r="G25" i="4"/>
  <c r="G22" i="4"/>
  <c r="G19" i="4"/>
  <c r="F25" i="4"/>
  <c r="E25" i="4"/>
  <c r="D25" i="4"/>
  <c r="D24" i="15"/>
  <c r="D21" i="15"/>
  <c r="F24" i="15"/>
  <c r="E24" i="15"/>
  <c r="G24" i="15"/>
  <c r="F18" i="11"/>
  <c r="G18" i="11"/>
  <c r="E18" i="11"/>
  <c r="E21" i="15"/>
  <c r="G21" i="15"/>
  <c r="F21" i="15"/>
  <c r="O7" i="2"/>
  <c r="H27" i="2" l="1"/>
  <c r="H18" i="2"/>
  <c r="J25" i="2"/>
  <c r="J16" i="2"/>
  <c r="G7" i="2"/>
  <c r="G16" i="2" l="1"/>
  <c r="O16" i="2"/>
  <c r="G25" i="2"/>
  <c r="O25" i="2"/>
  <c r="H9" i="2"/>
  <c r="L10" i="33" l="1"/>
  <c r="L10" i="35"/>
  <c r="L10" i="19"/>
  <c r="L10" i="25"/>
  <c r="L10" i="23"/>
  <c r="L10" i="24"/>
  <c r="L10" i="27"/>
  <c r="L10" i="29"/>
  <c r="L10" i="22"/>
  <c r="L10" i="21"/>
  <c r="L10" i="20"/>
  <c r="L10" i="18"/>
  <c r="L10" i="14"/>
  <c r="L10" i="17"/>
  <c r="L10" i="15"/>
  <c r="L10" i="13"/>
  <c r="L10" i="12"/>
  <c r="L10" i="11"/>
  <c r="L10" i="4"/>
  <c r="D18" i="4" s="1"/>
  <c r="D23" i="19" l="1"/>
  <c r="E23" i="19"/>
  <c r="D23" i="35"/>
  <c r="E23" i="35"/>
  <c r="E20" i="15"/>
  <c r="D20" i="15"/>
  <c r="G20" i="15"/>
  <c r="F20" i="15"/>
  <c r="E18" i="18"/>
  <c r="G18" i="18"/>
  <c r="F18" i="18"/>
  <c r="D18" i="18"/>
  <c r="D23" i="29"/>
  <c r="E23" i="29"/>
  <c r="E23" i="21"/>
  <c r="D23" i="21"/>
  <c r="F24" i="20"/>
  <c r="E24" i="20"/>
  <c r="G24" i="20"/>
  <c r="D24" i="20"/>
  <c r="G18" i="17"/>
  <c r="F18" i="17"/>
  <c r="D18" i="17"/>
  <c r="E18" i="17"/>
  <c r="G18" i="14"/>
  <c r="D18" i="14"/>
  <c r="F18" i="14"/>
  <c r="E18" i="14"/>
  <c r="F18" i="12"/>
  <c r="D18" i="12"/>
  <c r="E18" i="12"/>
  <c r="G18" i="12"/>
  <c r="F18" i="4"/>
  <c r="G18" i="4"/>
  <c r="E18" i="4"/>
  <c r="G18" i="13"/>
  <c r="D18" i="13"/>
  <c r="E18" i="13"/>
  <c r="F18" i="13"/>
</calcChain>
</file>

<file path=xl/sharedStrings.xml><?xml version="1.0" encoding="utf-8"?>
<sst xmlns="http://schemas.openxmlformats.org/spreadsheetml/2006/main" count="1988" uniqueCount="594">
  <si>
    <t>パワー名</t>
    <rPh sb="3" eb="4">
      <t>メイ</t>
    </rPh>
    <phoneticPr fontId="1"/>
  </si>
  <si>
    <t>基本</t>
    <rPh sb="0" eb="2">
      <t>キホン</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</si>
  <si>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</si>
  <si>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</si>
  <si>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</si>
  <si>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</si>
  <si>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</si>
  <si>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</si>
  <si>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</si>
  <si>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</si>
  <si>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</si>
  <si>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特種</t>
    <rPh sb="0" eb="2">
      <t>トクシュ</t>
    </rPh>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</si>
  <si>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</si>
  <si>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</si>
  <si>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</si>
  <si>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</si>
  <si>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</si>
  <si>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</si>
  <si>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</si>
  <si>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</si>
  <si>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</si>
  <si>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</si>
  <si>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</si>
  <si>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</si>
  <si>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</si>
  <si>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</si>
  <si>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</si>
  <si>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</si>
  <si>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</si>
  <si>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</si>
  <si>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</si>
  <si>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</si>
  <si>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単純</t>
    <rPh sb="0" eb="2">
      <t>タンジュン</t>
    </rPh>
    <phoneticPr fontId="1"/>
  </si>
  <si>
    <t>名前</t>
    <rPh sb="0" eb="2">
      <t>ナマエ</t>
    </rPh>
    <phoneticPr fontId="1"/>
  </si>
  <si>
    <t>クラス</t>
    <phoneticPr fontId="1"/>
  </si>
  <si>
    <t>Lv</t>
    <phoneticPr fontId="1"/>
  </si>
  <si>
    <t>ダメージ</t>
    <phoneticPr fontId="1"/>
  </si>
  <si>
    <t>１D8</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</si>
  <si>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</si>
  <si>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</si>
  <si>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</si>
  <si>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</si>
  <si>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近接基礎</t>
    <rPh sb="0" eb="2">
      <t>キンセツ</t>
    </rPh>
    <rPh sb="2" eb="4">
      <t>キソ</t>
    </rPh>
    <phoneticPr fontId="1"/>
  </si>
  <si>
    <t>1ｄ10</t>
    <phoneticPr fontId="1"/>
  </si>
  <si>
    <t>冷気　遠隔１０</t>
    <rPh sb="0" eb="2">
      <t>レイキ</t>
    </rPh>
    <rPh sb="3" eb="5">
      <t>エンカク</t>
    </rPh>
    <phoneticPr fontId="1"/>
  </si>
  <si>
    <t>キーワード</t>
    <phoneticPr fontId="1"/>
  </si>
  <si>
    <t>AP</t>
    <phoneticPr fontId="1"/>
  </si>
  <si>
    <t>戦術的優位＋AP</t>
    <rPh sb="0" eb="3">
      <t>センジュツテキ</t>
    </rPh>
    <rPh sb="3" eb="5">
      <t>ユウイ</t>
    </rPh>
    <phoneticPr fontId="1"/>
  </si>
  <si>
    <t>種類</t>
    <rPh sb="0" eb="2">
      <t>シュルイ</t>
    </rPh>
    <phoneticPr fontId="1"/>
  </si>
  <si>
    <t>無限回</t>
    <rPh sb="0" eb="2">
      <t>ムゲン</t>
    </rPh>
    <rPh sb="2" eb="3">
      <t>カイ</t>
    </rPh>
    <phoneticPr fontId="1"/>
  </si>
  <si>
    <t>ダメージ</t>
    <phoneticPr fontId="1"/>
  </si>
  <si>
    <t>命中
ロール</t>
    <rPh sb="0" eb="2">
      <t>メイチュウ</t>
    </rPh>
    <phoneticPr fontId="1"/>
  </si>
  <si>
    <t>射程</t>
    <rPh sb="0" eb="2">
      <t>シャテイ</t>
    </rPh>
    <phoneticPr fontId="1"/>
  </si>
  <si>
    <t>遠隔</t>
    <rPh sb="0" eb="2">
      <t>エンカク</t>
    </rPh>
    <phoneticPr fontId="1"/>
  </si>
  <si>
    <t>d</t>
    <phoneticPr fontId="1"/>
  </si>
  <si>
    <t>ｄ</t>
    <phoneticPr fontId="1"/>
  </si>
  <si>
    <t>呪い追加ダメージ</t>
    <rPh sb="0" eb="1">
      <t>ノロ</t>
    </rPh>
    <rPh sb="2" eb="4">
      <t>ツイカ</t>
    </rPh>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</si>
  <si>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</si>
  <si>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</si>
  <si>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</si>
  <si>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</si>
  <si>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</si>
  <si>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</si>
  <si>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</si>
  <si>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</si>
  <si>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</si>
  <si>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</si>
  <si>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</si>
  <si>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射程</t>
    <rPh sb="0" eb="2">
      <t>シャテイ</t>
    </rPh>
    <phoneticPr fontId="1"/>
  </si>
  <si>
    <t>遭遇毎</t>
    <rPh sb="0" eb="2">
      <t>ソウグウ</t>
    </rPh>
    <rPh sb="2" eb="3">
      <t>マイ</t>
    </rPh>
    <phoneticPr fontId="1"/>
  </si>
  <si>
    <t>一日毎</t>
    <rPh sb="0" eb="2">
      <t>イチニチ</t>
    </rPh>
    <rPh sb="2" eb="3">
      <t>マイ</t>
    </rPh>
    <phoneticPr fontId="1"/>
  </si>
  <si>
    <t>ミス</t>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</si>
  <si>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</si>
  <si>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</si>
  <si>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</si>
  <si>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精神</t>
    <rPh sb="0" eb="2">
      <t>セイシン</t>
    </rPh>
    <phoneticPr fontId="1"/>
  </si>
  <si>
    <t>効果</t>
    <rPh sb="0" eb="2">
      <t>コウカ</t>
    </rPh>
    <phoneticPr fontId="1"/>
  </si>
  <si>
    <t>↓能力値修正</t>
    <rPh sb="1" eb="4">
      <t>ノウリョクチ</t>
    </rPh>
    <rPh sb="4" eb="6">
      <t>シュウセイ</t>
    </rPh>
    <phoneticPr fontId="1"/>
  </si>
  <si>
    <t>Ver.</t>
    <phoneticPr fontId="1"/>
  </si>
  <si>
    <t>.</t>
    <phoneticPr fontId="1"/>
  </si>
  <si>
    <t>リョウ=ルーツ</t>
    <phoneticPr fontId="1"/>
  </si>
  <si>
    <t>ウィザード</t>
    <phoneticPr fontId="1"/>
  </si>
  <si>
    <t>ダガー</t>
    <phoneticPr fontId="1"/>
  </si>
  <si>
    <t>１D4</t>
    <phoneticPr fontId="1"/>
  </si>
  <si>
    <t>ｄ</t>
    <phoneticPr fontId="1"/>
  </si>
  <si>
    <t>遠隔基礎(武器)</t>
    <rPh sb="0" eb="2">
      <t>エンカク</t>
    </rPh>
    <rPh sb="2" eb="4">
      <t>キソ</t>
    </rPh>
    <rPh sb="5" eb="7">
      <t>ブキ</t>
    </rPh>
    <phoneticPr fontId="1"/>
  </si>
  <si>
    <t>ダガー</t>
    <phoneticPr fontId="1"/>
  </si>
  <si>
    <t>遠隔5</t>
    <rPh sb="0" eb="2">
      <t>エンカク</t>
    </rPh>
    <phoneticPr fontId="1"/>
  </si>
  <si>
    <t>1ｄ4</t>
    <phoneticPr fontId="1"/>
  </si>
  <si>
    <t>パワー</t>
    <phoneticPr fontId="1"/>
  </si>
  <si>
    <t>遠隔基礎(魔法)</t>
    <rPh sb="0" eb="2">
      <t>エンカク</t>
    </rPh>
    <rPh sb="2" eb="4">
      <t>キソ</t>
    </rPh>
    <rPh sb="5" eb="7">
      <t>マホウ</t>
    </rPh>
    <phoneticPr fontId="1"/>
  </si>
  <si>
    <t>スコーチング・バースト</t>
    <phoneticPr fontId="1"/>
  </si>
  <si>
    <t>ウィザード／攻撃／１　（PHB63）</t>
    <phoneticPr fontId="1"/>
  </si>
  <si>
    <t>[無限回]◆[装具]、[火]、[秘術]、[力術]</t>
    <rPh sb="12" eb="13">
      <t>ヒ</t>
    </rPh>
    <rPh sb="21" eb="22">
      <t>チカラ</t>
    </rPh>
    <phoneticPr fontId="1"/>
  </si>
  <si>
    <t>効果範囲</t>
    <rPh sb="0" eb="2">
      <t>コウカ</t>
    </rPh>
    <rPh sb="2" eb="4">
      <t>ハンイ</t>
    </rPh>
    <phoneticPr fontId="1"/>
  </si>
  <si>
    <t>爆発</t>
    <rPh sb="0" eb="2">
      <t>バクハツ</t>
    </rPh>
    <phoneticPr fontId="1"/>
  </si>
  <si>
    <t>範囲内のクリーチャーすべて</t>
    <rPh sb="0" eb="3">
      <t>ハンイナイ</t>
    </rPh>
    <phoneticPr fontId="1"/>
  </si>
  <si>
    <t>【知力】対"反応"</t>
    <rPh sb="1" eb="2">
      <t>チ</t>
    </rPh>
    <phoneticPr fontId="1"/>
  </si>
  <si>
    <t>(1d6+【知力】修正値)の【火】ダメージ</t>
    <rPh sb="6" eb="7">
      <t>チ</t>
    </rPh>
    <rPh sb="15" eb="16">
      <t>ヒ</t>
    </rPh>
    <phoneticPr fontId="1"/>
  </si>
  <si>
    <t>火</t>
    <rPh sb="0" eb="1">
      <t>ヒ</t>
    </rPh>
    <phoneticPr fontId="1"/>
  </si>
  <si>
    <t>２１レベルの時点でこのダメージは(2d6+【知力】修正値)に増加する。</t>
    <rPh sb="22" eb="23">
      <t>チ</t>
    </rPh>
    <phoneticPr fontId="1"/>
  </si>
  <si>
    <t>※：召喚士のアクション</t>
    <rPh sb="2" eb="5">
      <t>ショウカンシ</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</si>
  <si>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</si>
  <si>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</si>
  <si>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</si>
  <si>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</si>
  <si>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</si>
  <si>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</si>
  <si>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</si>
  <si>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</si>
  <si>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</si>
  <si>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</si>
  <si>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</si>
  <si>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</si>
  <si>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</si>
  <si>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</si>
  <si>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</si>
  <si>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遠隔基礎(魔法)1</t>
    <rPh sb="0" eb="2">
      <t>エンカク</t>
    </rPh>
    <rPh sb="2" eb="4">
      <t>キソ</t>
    </rPh>
    <rPh sb="5" eb="7">
      <t>マホウ</t>
    </rPh>
    <phoneticPr fontId="1"/>
  </si>
  <si>
    <t>遠隔基礎(魔法)2</t>
    <rPh sb="0" eb="2">
      <t>エンカク</t>
    </rPh>
    <rPh sb="2" eb="4">
      <t>キソ</t>
    </rPh>
    <rPh sb="5" eb="7">
      <t>マホウ</t>
    </rPh>
    <phoneticPr fontId="1"/>
  </si>
  <si>
    <t>特技</t>
    <rPh sb="0" eb="2">
      <t>トクギ</t>
    </rPh>
    <phoneticPr fontId="1"/>
  </si>
  <si>
    <t>マジック・ミサイル</t>
    <phoneticPr fontId="1"/>
  </si>
  <si>
    <t>[無限回]◆[装具]、[秘術]、[力術]、[力場]</t>
    <rPh sb="17" eb="18">
      <t>チカラ</t>
    </rPh>
    <rPh sb="22" eb="24">
      <t>リキバ</t>
    </rPh>
    <phoneticPr fontId="1"/>
  </si>
  <si>
    <t>クリーチャー1体</t>
    <rPh sb="7" eb="8">
      <t>タイ</t>
    </rPh>
    <phoneticPr fontId="1"/>
  </si>
  <si>
    <t>(3+【知力】修正値)の【力場】ダメージ</t>
    <rPh sb="4" eb="5">
      <t>チ</t>
    </rPh>
    <rPh sb="13" eb="15">
      <t>リキバ</t>
    </rPh>
    <phoneticPr fontId="1"/>
  </si>
  <si>
    <t>このパワーに使用した装具が強化ボーナスを有しているなら、</t>
    <rPh sb="6" eb="8">
      <t>シヨウ</t>
    </rPh>
    <rPh sb="10" eb="12">
      <t>ソウグ</t>
    </rPh>
    <rPh sb="13" eb="15">
      <t>キョウカ</t>
    </rPh>
    <rPh sb="20" eb="21">
      <t>ユウ</t>
    </rPh>
    <phoneticPr fontId="1"/>
  </si>
  <si>
    <t>そのボーナスをダメージに加えること。</t>
    <rPh sb="12" eb="13">
      <t>クワ</t>
    </rPh>
    <phoneticPr fontId="1"/>
  </si>
  <si>
    <t>　21レベル：(5+【知力】修正値)の【力場】ダメージ</t>
    <phoneticPr fontId="1"/>
  </si>
  <si>
    <t>攻撃方法</t>
    <rPh sb="0" eb="2">
      <t>コウゲキ</t>
    </rPh>
    <rPh sb="2" eb="4">
      <t>ホウホウ</t>
    </rPh>
    <phoneticPr fontId="1"/>
  </si>
  <si>
    <t>ダメージダイス</t>
    <phoneticPr fontId="1"/>
  </si>
  <si>
    <t>チル・クローズ</t>
    <phoneticPr fontId="1"/>
  </si>
  <si>
    <t>(1d8+【知力】修正値)の【冷気】ダメージ</t>
    <rPh sb="6" eb="7">
      <t>チ</t>
    </rPh>
    <rPh sb="15" eb="17">
      <t>レイキ</t>
    </rPh>
    <phoneticPr fontId="1"/>
  </si>
  <si>
    <t>ダメージ</t>
    <phoneticPr fontId="1"/>
  </si>
  <si>
    <t>エネミーズ・アバウンド</t>
    <phoneticPr fontId="1"/>
  </si>
  <si>
    <t>【知力】対"意志"</t>
    <rPh sb="1" eb="2">
      <t>チ</t>
    </rPh>
    <rPh sb="6" eb="8">
      <t>イシ</t>
    </rPh>
    <phoneticPr fontId="1"/>
  </si>
  <si>
    <t>(2d8+【知力】修正値)の【精神】ダメージ</t>
    <rPh sb="6" eb="7">
      <t>チ</t>
    </rPh>
    <rPh sb="15" eb="17">
      <t>セイシン</t>
    </rPh>
    <phoneticPr fontId="1"/>
  </si>
  <si>
    <t>ローリング・サンダー</t>
    <phoneticPr fontId="1"/>
  </si>
  <si>
    <t>一次目標</t>
    <rPh sb="0" eb="2">
      <t>イチジ</t>
    </rPh>
    <rPh sb="2" eb="4">
      <t>モクヒョウ</t>
    </rPh>
    <phoneticPr fontId="1"/>
  </si>
  <si>
    <t>一次攻撃</t>
    <rPh sb="0" eb="2">
      <t>イチジ</t>
    </rPh>
    <rPh sb="2" eb="4">
      <t>コウゲキ</t>
    </rPh>
    <phoneticPr fontId="1"/>
  </si>
  <si>
    <t>使用者は一次目標それぞれの接敵面内の1マスに雷球を創造する。</t>
    <rPh sb="0" eb="3">
      <t>シヨウシャ</t>
    </rPh>
    <rPh sb="4" eb="6">
      <t>イチジ</t>
    </rPh>
    <rPh sb="6" eb="8">
      <t>モクヒョウ</t>
    </rPh>
    <rPh sb="13" eb="15">
      <t>セッテキ</t>
    </rPh>
    <rPh sb="15" eb="17">
      <t>メンナイ</t>
    </rPh>
    <rPh sb="22" eb="23">
      <t>カミナリ</t>
    </rPh>
    <rPh sb="23" eb="24">
      <t>タマ</t>
    </rPh>
    <rPh sb="25" eb="27">
      <t>ソウゾウ</t>
    </rPh>
    <phoneticPr fontId="1"/>
  </si>
  <si>
    <t>全ての雷球はT終了まで持続し、二次攻撃を粉える可能性がある。</t>
    <rPh sb="0" eb="1">
      <t>スベ</t>
    </rPh>
    <rPh sb="3" eb="4">
      <t>カミナリ</t>
    </rPh>
    <rPh sb="4" eb="5">
      <t>タマ</t>
    </rPh>
    <rPh sb="7" eb="9">
      <t>シュウリョウ</t>
    </rPh>
    <rPh sb="11" eb="13">
      <t>ジゾク</t>
    </rPh>
    <rPh sb="15" eb="17">
      <t>ニジ</t>
    </rPh>
    <rPh sb="17" eb="19">
      <t>コウゲキ</t>
    </rPh>
    <rPh sb="20" eb="21">
      <t>コナ</t>
    </rPh>
    <rPh sb="23" eb="26">
      <t>カノウセイ</t>
    </rPh>
    <phoneticPr fontId="1"/>
  </si>
  <si>
    <t>トリガー</t>
    <phoneticPr fontId="1"/>
  </si>
  <si>
    <t>二次目標</t>
    <rPh sb="0" eb="2">
      <t>ニジ</t>
    </rPh>
    <rPh sb="2" eb="4">
      <t>モクヒョウ</t>
    </rPh>
    <phoneticPr fontId="1"/>
  </si>
  <si>
    <t>二次攻撃</t>
    <rPh sb="0" eb="2">
      <t>２ジ</t>
    </rPh>
    <rPh sb="2" eb="4">
      <t>コウゲキ</t>
    </rPh>
    <phoneticPr fontId="1"/>
  </si>
  <si>
    <t>維持</t>
    <rPh sb="0" eb="2">
      <t>イジ</t>
    </rPh>
    <phoneticPr fontId="1"/>
  </si>
  <si>
    <t>５【雷鳴】ダメージ</t>
    <rPh sb="2" eb="4">
      <t>ライメイ</t>
    </rPh>
    <phoneticPr fontId="1"/>
  </si>
  <si>
    <t>トリガーとなったクリーチャー</t>
    <phoneticPr fontId="1"/>
  </si>
  <si>
    <t>ミス</t>
    <phoneticPr fontId="1"/>
  </si>
  <si>
    <t>不動（ST終）</t>
    <rPh sb="0" eb="2">
      <t>フドウ</t>
    </rPh>
    <rPh sb="5" eb="6">
      <t>シュウ</t>
    </rPh>
    <phoneticPr fontId="1"/>
  </si>
  <si>
    <t>ST失敗　１回目：無防備（ST終）</t>
    <rPh sb="2" eb="4">
      <t>シッパイ</t>
    </rPh>
    <rPh sb="6" eb="8">
      <t>カイメ</t>
    </rPh>
    <rPh sb="9" eb="12">
      <t>ムボウビ</t>
    </rPh>
    <phoneticPr fontId="1"/>
  </si>
  <si>
    <t>後効果：減速（ST終）</t>
    <rPh sb="0" eb="1">
      <t>アト</t>
    </rPh>
    <rPh sb="1" eb="3">
      <t>コウカ</t>
    </rPh>
    <rPh sb="4" eb="6">
      <t>ゲンソク</t>
    </rPh>
    <phoneticPr fontId="1"/>
  </si>
  <si>
    <t>フェイス･オヴ･デス</t>
    <phoneticPr fontId="1"/>
  </si>
  <si>
    <t>ダメージ</t>
    <phoneticPr fontId="1"/>
  </si>
  <si>
    <t>　　君が[召喚]または[創造]のキーワードを有する[秘術]パワーを使用するたび、</t>
    <phoneticPr fontId="1"/>
  </si>
  <si>
    <t>使用者は使用者は射程内の1つのマスを占める次元界へ続く門を創造する。</t>
    <rPh sb="0" eb="3">
      <t>シヨウシャ</t>
    </rPh>
    <phoneticPr fontId="1"/>
  </si>
  <si>
    <t>1体のｸﾘｰﾁｬｰが、次元界へと続く門に隣接するマスで自Tを開始するか、隣接マスに入る。</t>
    <phoneticPr fontId="1"/>
  </si>
  <si>
    <t>トリガーとなったクリーチャー1体　　　　　　</t>
    <phoneticPr fontId="1"/>
  </si>
  <si>
    <t>サモン･ファイアー･ウォリアー</t>
    <phoneticPr fontId="1"/>
  </si>
  <si>
    <t>一日毎</t>
    <phoneticPr fontId="1"/>
  </si>
  <si>
    <t>マイナー・アクション</t>
    <phoneticPr fontId="1"/>
  </si>
  <si>
    <t>使用者はなにものにも占められていない1つのマスに</t>
    <phoneticPr fontId="1"/>
  </si>
  <si>
    <t>使用者はファイアー･ウォリアーに以下の特殊命令を下すことができる。</t>
    <phoneticPr fontId="1"/>
  </si>
  <si>
    <t>ファイアー･ウォリアー</t>
    <phoneticPr fontId="1"/>
  </si>
  <si>
    <t>召喚名</t>
    <rPh sb="0" eb="2">
      <t>ショウカン</t>
    </rPh>
    <rPh sb="2" eb="3">
      <t>メイ</t>
    </rPh>
    <phoneticPr fontId="1"/>
  </si>
  <si>
    <t>HP</t>
    <phoneticPr fontId="1"/>
  </si>
  <si>
    <t>召喚時一時的HP</t>
    <rPh sb="0" eb="2">
      <t>ショウカン</t>
    </rPh>
    <rPh sb="2" eb="3">
      <t>ジ</t>
    </rPh>
    <rPh sb="3" eb="6">
      <t>イチジテキ</t>
    </rPh>
    <phoneticPr fontId="1"/>
  </si>
  <si>
    <t>召喚獣能力値</t>
    <rPh sb="0" eb="2">
      <t>ショウカン</t>
    </rPh>
    <rPh sb="2" eb="3">
      <t>ケモノ</t>
    </rPh>
    <rPh sb="3" eb="6">
      <t>ノウリョクチ</t>
    </rPh>
    <phoneticPr fontId="1"/>
  </si>
  <si>
    <t>　　標準アクション　近接１</t>
    <rPh sb="2" eb="4">
      <t>ヒョウジュン</t>
    </rPh>
    <rPh sb="10" eb="12">
      <t>キンセツ</t>
    </rPh>
    <phoneticPr fontId="1"/>
  </si>
  <si>
    <t>　　機会アクション　近接１</t>
    <rPh sb="2" eb="4">
      <t>キカイ</t>
    </rPh>
    <rPh sb="10" eb="12">
      <t>キンセツ</t>
    </rPh>
    <phoneticPr fontId="1"/>
  </si>
  <si>
    <t>サモン･アビサル･モー</t>
    <phoneticPr fontId="1"/>
  </si>
  <si>
    <t>1体の中型サイズのアビサル･モーを召喚する。</t>
    <phoneticPr fontId="1"/>
  </si>
  <si>
    <t>使用者はアビサル･モーに以下の特殊命令を下すことができる。</t>
    <phoneticPr fontId="1"/>
  </si>
  <si>
    <t>アビサル･モー</t>
    <phoneticPr fontId="1"/>
  </si>
  <si>
    <t>サモン･アローホーク</t>
    <phoneticPr fontId="1"/>
  </si>
  <si>
    <t>アローホーク</t>
    <phoneticPr fontId="1"/>
  </si>
  <si>
    <t>また、ACと頑健防御値に+2のボーナスを有している。</t>
    <phoneticPr fontId="1"/>
  </si>
  <si>
    <t>また、ACと反応防御値に+2のボーナスを有している。</t>
    <rPh sb="6" eb="8">
      <t>ハンノウ</t>
    </rPh>
    <phoneticPr fontId="1"/>
  </si>
  <si>
    <t>★：秘術歪曲加工</t>
    <rPh sb="2" eb="4">
      <t>ヒジュツ</t>
    </rPh>
    <rPh sb="4" eb="6">
      <t>ワイキョク</t>
    </rPh>
    <rPh sb="6" eb="8">
      <t>カコウ</t>
    </rPh>
    <phoneticPr fontId="1"/>
  </si>
  <si>
    <t>　　遠隔範囲または近接範囲の[秘術]パワーを使用する前に、君は1回のFAとして種族パワーの</t>
    <rPh sb="2" eb="4">
      <t>エンカク</t>
    </rPh>
    <rPh sb="4" eb="6">
      <t>ハンイ</t>
    </rPh>
    <rPh sb="9" eb="11">
      <t>キンセツ</t>
    </rPh>
    <rPh sb="11" eb="13">
      <t>ハンイ</t>
    </rPh>
    <rPh sb="15" eb="17">
      <t>ヒジュツ</t>
    </rPh>
    <rPh sb="22" eb="24">
      <t>シヨウ</t>
    </rPh>
    <rPh sb="26" eb="27">
      <t>マエ</t>
    </rPh>
    <rPh sb="29" eb="30">
      <t>キミ</t>
    </rPh>
    <rPh sb="32" eb="33">
      <t>カイ</t>
    </rPh>
    <rPh sb="39" eb="41">
      <t>シュゾク</t>
    </rPh>
    <phoneticPr fontId="1"/>
  </si>
  <si>
    <r>
      <t>　　</t>
    </r>
    <r>
      <rPr>
        <b/>
        <sz val="11"/>
        <color theme="1"/>
        <rFont val="ＭＳ Ｐゴシック"/>
        <family val="3"/>
        <charset val="128"/>
        <scheme val="minor"/>
      </rPr>
      <t>フェイ・ステップ</t>
    </r>
    <r>
      <rPr>
        <sz val="11"/>
        <color theme="1"/>
        <rFont val="ＭＳ Ｐゴシック"/>
        <family val="2"/>
        <charset val="128"/>
        <scheme val="minor"/>
      </rPr>
      <t>を使用し、君自身の代わりに1人の味方を瞬間移動させることができる。</t>
    </r>
    <rPh sb="11" eb="13">
      <t>シヨウ</t>
    </rPh>
    <rPh sb="15" eb="18">
      <t>キミジシン</t>
    </rPh>
    <rPh sb="19" eb="20">
      <t>カ</t>
    </rPh>
    <rPh sb="23" eb="25">
      <t>ヒトリ</t>
    </rPh>
    <rPh sb="26" eb="28">
      <t>ミカタ</t>
    </rPh>
    <rPh sb="29" eb="31">
      <t>シュンカン</t>
    </rPh>
    <rPh sb="31" eb="33">
      <t>イドウ</t>
    </rPh>
    <phoneticPr fontId="1"/>
  </si>
  <si>
    <t>拡散</t>
    <rPh sb="0" eb="2">
      <t>カクサン</t>
    </rPh>
    <phoneticPr fontId="1"/>
  </si>
  <si>
    <t>各ダイス-2</t>
  </si>
  <si>
    <t>各ダイス-2</t>
    <rPh sb="0" eb="1">
      <t>カク</t>
    </rPh>
    <phoneticPr fontId="1"/>
  </si>
  <si>
    <t>☆：ﾄｳﾑ･ｵｳﾞ･ｴﾝﾃﾞｭｱﾘﾝｸﾞ･ｸﾘｴｼｮﾝ+3 Lv14</t>
    <phoneticPr fontId="1"/>
  </si>
  <si>
    <t>プリズマティック・バースト</t>
    <phoneticPr fontId="1"/>
  </si>
  <si>
    <t>ウィザード／攻撃／１３　（PHB68）</t>
    <phoneticPr fontId="1"/>
  </si>
  <si>
    <t>(3d6+【知力】修正値)の【光輝】ダメージ</t>
    <rPh sb="6" eb="7">
      <t>チ</t>
    </rPh>
    <rPh sb="15" eb="17">
      <t>コウキ</t>
    </rPh>
    <phoneticPr fontId="1"/>
  </si>
  <si>
    <t>目標の次のターン終了時まで、すべてのクリーチャーは</t>
    <rPh sb="0" eb="2">
      <t>モクヒョウ</t>
    </rPh>
    <rPh sb="3" eb="4">
      <t>ツギ</t>
    </rPh>
    <rPh sb="8" eb="11">
      <t>シュウリョウジ</t>
    </rPh>
    <phoneticPr fontId="1"/>
  </si>
  <si>
    <t>d</t>
    <phoneticPr fontId="1"/>
  </si>
  <si>
    <t>ウィザード／攻撃／3　（秘12）</t>
    <rPh sb="12" eb="13">
      <t>ヒ</t>
    </rPh>
    <phoneticPr fontId="1"/>
  </si>
  <si>
    <t>[遭遇毎]◆[装具]、[秘術]、[冷気]</t>
    <rPh sb="1" eb="3">
      <t>ソウグウ</t>
    </rPh>
    <rPh sb="3" eb="4">
      <t>マイ</t>
    </rPh>
    <phoneticPr fontId="1"/>
  </si>
  <si>
    <t>ウィザード／攻撃／7　（秘14）</t>
    <rPh sb="12" eb="13">
      <t>ヒ</t>
    </rPh>
    <phoneticPr fontId="1"/>
  </si>
  <si>
    <r>
      <t>範囲内の</t>
    </r>
    <r>
      <rPr>
        <b/>
        <sz val="12"/>
        <color rgb="FFFF0000"/>
        <rFont val="ＭＳ Ｐゴシック"/>
        <family val="3"/>
        <charset val="128"/>
        <scheme val="minor"/>
      </rPr>
      <t>敵</t>
    </r>
    <r>
      <rPr>
        <sz val="11"/>
        <color theme="1"/>
        <rFont val="ＭＳ Ｐゴシック"/>
        <family val="2"/>
        <charset val="128"/>
        <scheme val="minor"/>
      </rPr>
      <t>すべて</t>
    </r>
    <rPh sb="4" eb="5">
      <t>テキ</t>
    </rPh>
    <phoneticPr fontId="1"/>
  </si>
  <si>
    <t>使用者の次のターン終了まで、使用者とその味方達は、</t>
    <rPh sb="0" eb="3">
      <t>シヨウシャ</t>
    </rPh>
    <rPh sb="4" eb="5">
      <t>ツギ</t>
    </rPh>
    <rPh sb="9" eb="11">
      <t>シュウリョウ</t>
    </rPh>
    <rPh sb="14" eb="17">
      <t>シヨウシャ</t>
    </rPh>
    <rPh sb="20" eb="22">
      <t>ミカタ</t>
    </rPh>
    <rPh sb="22" eb="23">
      <t>タチ</t>
    </rPh>
    <phoneticPr fontId="1"/>
  </si>
  <si>
    <t>目標となった敵すべてを、それぞれ挟撃を成立させるための１体の味方として扱う。</t>
    <rPh sb="0" eb="2">
      <t>モクヒョウ</t>
    </rPh>
    <rPh sb="6" eb="7">
      <t>テキ</t>
    </rPh>
    <rPh sb="16" eb="18">
      <t>キョウゲキ</t>
    </rPh>
    <rPh sb="19" eb="21">
      <t>セイリツ</t>
    </rPh>
    <rPh sb="28" eb="29">
      <t>タイ</t>
    </rPh>
    <phoneticPr fontId="1"/>
  </si>
  <si>
    <t>[遭遇毎]◆[精神]、[装具]、[秘術]、[幻]</t>
    <rPh sb="22" eb="23">
      <t>マボロシ</t>
    </rPh>
    <phoneticPr fontId="1"/>
  </si>
  <si>
    <t>[遭遇毎]◆[装具]、[創造]、[秘術]</t>
    <rPh sb="12" eb="14">
      <t>ソウゾウ</t>
    </rPh>
    <phoneticPr fontId="1"/>
  </si>
  <si>
    <t>[遭遇毎]◆[光輝]、[装具]、[秘術]、[力術]</t>
    <rPh sb="7" eb="9">
      <t>コウキ</t>
    </rPh>
    <rPh sb="22" eb="23">
      <t>チカラ</t>
    </rPh>
    <phoneticPr fontId="1"/>
  </si>
  <si>
    <t>この“門”は、(T終)まで持続する。使用者は“門”のマスを起点マスとして、以下の攻撃を行える。</t>
    <phoneticPr fontId="1"/>
  </si>
  <si>
    <t>エンデュアリング・サモンズ</t>
    <phoneticPr fontId="1"/>
  </si>
  <si>
    <t>[遭遇毎]◆[回復]、[秘術]</t>
    <rPh sb="7" eb="9">
      <t>カイフク</t>
    </rPh>
    <phoneticPr fontId="1"/>
  </si>
  <si>
    <t>マイナー・アクション</t>
    <phoneticPr fontId="1"/>
  </si>
  <si>
    <t>ボンデッド・サモナー／汎用／１２　（秘28）</t>
    <rPh sb="11" eb="13">
      <t>ハンヨウ</t>
    </rPh>
    <rPh sb="18" eb="19">
      <t>ヒ</t>
    </rPh>
    <phoneticPr fontId="1"/>
  </si>
  <si>
    <t>使用者が召喚したクリーチャー１体</t>
    <rPh sb="0" eb="3">
      <t>シヨウシャ</t>
    </rPh>
    <rPh sb="4" eb="6">
      <t>ショウカン</t>
    </rPh>
    <rPh sb="15" eb="16">
      <t>タイ</t>
    </rPh>
    <phoneticPr fontId="1"/>
  </si>
  <si>
    <t>目標は使用者の回復力値に等しいＨＰを回復する</t>
    <rPh sb="0" eb="2">
      <t>モクヒョウ</t>
    </rPh>
    <rPh sb="3" eb="6">
      <t>シヨウシャ</t>
    </rPh>
    <rPh sb="7" eb="10">
      <t>カイフクリョク</t>
    </rPh>
    <rPh sb="10" eb="11">
      <t>チ</t>
    </rPh>
    <rPh sb="12" eb="13">
      <t>ヒト</t>
    </rPh>
    <rPh sb="18" eb="20">
      <t>カイフク</t>
    </rPh>
    <phoneticPr fontId="1"/>
  </si>
  <si>
    <t>クリーチャー１体または2体</t>
    <rPh sb="7" eb="8">
      <t>タイ</t>
    </rPh>
    <rPh sb="12" eb="13">
      <t>タイ</t>
    </rPh>
    <phoneticPr fontId="1"/>
  </si>
  <si>
    <t>(3d6+【知力】修正値)の【雷鳴】ダメージ　使用者は一次目標を3マス横滑りさせる。</t>
    <rPh sb="6" eb="7">
      <t>チ</t>
    </rPh>
    <rPh sb="15" eb="17">
      <t>ライメイ</t>
    </rPh>
    <rPh sb="23" eb="26">
      <t>シヨウシャ</t>
    </rPh>
    <rPh sb="27" eb="29">
      <t>イチジ</t>
    </rPh>
    <rPh sb="29" eb="31">
      <t>モクヒョウ</t>
    </rPh>
    <rPh sb="35" eb="37">
      <t>ヨコスベ</t>
    </rPh>
    <phoneticPr fontId="1"/>
  </si>
  <si>
    <t>半減ダメージ　　使用者は一次目標を１マス横滑りさせる。</t>
    <rPh sb="0" eb="2">
      <t>ハンゲン</t>
    </rPh>
    <phoneticPr fontId="1"/>
  </si>
  <si>
    <t>ウィザード／攻撃／１　（秘11）</t>
    <rPh sb="12" eb="13">
      <t>ヒ</t>
    </rPh>
    <phoneticPr fontId="1"/>
  </si>
  <si>
    <t>ウィザード／攻撃／９　（秘15）</t>
    <rPh sb="12" eb="13">
      <t>ヒ</t>
    </rPh>
    <phoneticPr fontId="1"/>
  </si>
  <si>
    <t>[一日毎]◆[装具]、[恐怖]、[秘術]、[幻]</t>
    <rPh sb="12" eb="14">
      <t>キョウフ</t>
    </rPh>
    <rPh sb="22" eb="23">
      <t>マボロシ</t>
    </rPh>
    <phoneticPr fontId="1"/>
  </si>
  <si>
    <t>[一日毎]◆[装具]、[創造]、[秘術]、[雷鳴]</t>
    <rPh sb="12" eb="14">
      <t>ソウゾウ</t>
    </rPh>
    <rPh sb="22" eb="24">
      <t>ライメイ</t>
    </rPh>
    <phoneticPr fontId="1"/>
  </si>
  <si>
    <t>ボンデッド・サモナー／攻撃／11　（秘28）</t>
    <rPh sb="18" eb="19">
      <t>ヒ</t>
    </rPh>
    <phoneticPr fontId="1"/>
  </si>
  <si>
    <t>1体のクリーチャーが雷球のマスから離れようと移動する</t>
    <rPh sb="1" eb="2">
      <t>タイ</t>
    </rPh>
    <rPh sb="10" eb="11">
      <t>ライ</t>
    </rPh>
    <rPh sb="11" eb="12">
      <t>タマ</t>
    </rPh>
    <rPh sb="17" eb="18">
      <t>ハナ</t>
    </rPh>
    <rPh sb="22" eb="24">
      <t>イドウ</t>
    </rPh>
    <phoneticPr fontId="1"/>
  </si>
  <si>
    <t>＊：連結のトウム</t>
    <rPh sb="2" eb="4">
      <t>レンケツ</t>
    </rPh>
    <phoneticPr fontId="1"/>
  </si>
  <si>
    <t>　　1遭遇に1回１回のＦＡとして、トウムを使用してウィザードの【召喚】パワーを使用した場合、</t>
    <rPh sb="3" eb="5">
      <t>ソウグウ</t>
    </rPh>
    <rPh sb="7" eb="8">
      <t>カイ</t>
    </rPh>
    <rPh sb="9" eb="10">
      <t>カイ</t>
    </rPh>
    <rPh sb="21" eb="23">
      <t>シヨウ</t>
    </rPh>
    <rPh sb="32" eb="34">
      <t>ショウカン</t>
    </rPh>
    <rPh sb="39" eb="41">
      <t>シヨウ</t>
    </rPh>
    <rPh sb="43" eb="45">
      <t>バアイ</t>
    </rPh>
    <phoneticPr fontId="1"/>
  </si>
  <si>
    <t>　　そのパワーで使用したすべてのクリーチャーはダメージに【耐久力】に等しいボーナスを得る。</t>
    <rPh sb="8" eb="10">
      <t>シヨウ</t>
    </rPh>
    <rPh sb="29" eb="31">
      <t>タイキュウ</t>
    </rPh>
    <rPh sb="31" eb="32">
      <t>リョク</t>
    </rPh>
    <rPh sb="34" eb="35">
      <t>ヒト</t>
    </rPh>
    <rPh sb="42" eb="43">
      <t>エ</t>
    </rPh>
    <phoneticPr fontId="1"/>
  </si>
  <si>
    <t>　　[１日毎]遭遇終了までか解除されるまで全防御値に＋２</t>
    <rPh sb="4" eb="5">
      <t>ニチ</t>
    </rPh>
    <rPh sb="5" eb="6">
      <t>マイ</t>
    </rPh>
    <rPh sb="7" eb="9">
      <t>ソウグウ</t>
    </rPh>
    <rPh sb="9" eb="11">
      <t>シュウリョウ</t>
    </rPh>
    <rPh sb="14" eb="16">
      <t>カイジョ</t>
    </rPh>
    <rPh sb="21" eb="22">
      <t>ゼン</t>
    </rPh>
    <rPh sb="22" eb="24">
      <t>ボウギョ</t>
    </rPh>
    <rPh sb="24" eb="25">
      <t>チ</t>
    </rPh>
    <phoneticPr fontId="1"/>
  </si>
  <si>
    <t>ウィザード／攻撃／5　（秘13）</t>
    <rPh sb="6" eb="8">
      <t>コウゲキ</t>
    </rPh>
    <rPh sb="12" eb="13">
      <t>ヒ</t>
    </rPh>
    <phoneticPr fontId="1"/>
  </si>
  <si>
    <t>[一日毎]◆[召喚]、[装具]、[秘術]</t>
    <phoneticPr fontId="1"/>
  </si>
  <si>
    <t>機会攻撃Ｄダイス</t>
    <rPh sb="0" eb="2">
      <t>キカイ</t>
    </rPh>
    <rPh sb="2" eb="4">
      <t>コウゲキ</t>
    </rPh>
    <phoneticPr fontId="1"/>
  </si>
  <si>
    <t>標準アクション</t>
    <rPh sb="0" eb="2">
      <t>ヒョウジュン</t>
    </rPh>
    <phoneticPr fontId="1"/>
  </si>
  <si>
    <t>機会アクション</t>
    <rPh sb="0" eb="2">
      <t>キカイ</t>
    </rPh>
    <phoneticPr fontId="1"/>
  </si>
  <si>
    <t>ウィザード／攻撃／9　（秘14）</t>
    <rPh sb="6" eb="8">
      <t>コウゲキ</t>
    </rPh>
    <rPh sb="12" eb="13">
      <t>ヒ</t>
    </rPh>
    <phoneticPr fontId="1"/>
  </si>
  <si>
    <t>ガーディアンブレーズ</t>
    <phoneticPr fontId="1"/>
  </si>
  <si>
    <t>[一日毎]◆[秘術]、[力場]</t>
    <rPh sb="12" eb="14">
      <t>リキバ</t>
    </rPh>
    <phoneticPr fontId="1"/>
  </si>
  <si>
    <t>使用者</t>
    <rPh sb="0" eb="3">
      <t>シヨウシャ</t>
    </rPh>
    <phoneticPr fontId="1"/>
  </si>
  <si>
    <t>この遭遇の終了時か使用者が気絶状態となるまで、</t>
    <rPh sb="2" eb="4">
      <t>ソウグウ</t>
    </rPh>
    <rPh sb="5" eb="8">
      <t>シュウリョウジ</t>
    </rPh>
    <rPh sb="9" eb="12">
      <t>シヨウシャ</t>
    </rPh>
    <rPh sb="13" eb="15">
      <t>キゼツ</t>
    </rPh>
    <rPh sb="15" eb="17">
      <t>ジョウタイ</t>
    </rPh>
    <phoneticPr fontId="1"/>
  </si>
  <si>
    <t>使用者に隣接するすべての敵は、攻撃ロールを行うたびに</t>
    <rPh sb="0" eb="3">
      <t>シヨウシャ</t>
    </rPh>
    <rPh sb="4" eb="6">
      <t>リンセツ</t>
    </rPh>
    <rPh sb="12" eb="13">
      <t>テキ</t>
    </rPh>
    <rPh sb="15" eb="17">
      <t>コウゲキ</t>
    </rPh>
    <rPh sb="21" eb="22">
      <t>オコナ</t>
    </rPh>
    <phoneticPr fontId="1"/>
  </si>
  <si>
    <t>【知】に等しい[力場]ダメージを受ける</t>
    <rPh sb="8" eb="10">
      <t>リキバ</t>
    </rPh>
    <rPh sb="16" eb="17">
      <t>ウ</t>
    </rPh>
    <phoneticPr fontId="1"/>
  </si>
  <si>
    <t>ただし、1体の敵がこのダメージを受けるのは1ターンに1回までである。</t>
    <phoneticPr fontId="1"/>
  </si>
  <si>
    <t>エクスペディシャス･リトリート</t>
    <phoneticPr fontId="1"/>
  </si>
  <si>
    <t>ウィザード／汎用／２　（秘11）</t>
    <rPh sb="6" eb="8">
      <t>ハンヨウ</t>
    </rPh>
    <rPh sb="12" eb="13">
      <t>ヒ</t>
    </rPh>
    <phoneticPr fontId="1"/>
  </si>
  <si>
    <t>ウィザード／汎用／２　（PHB64）</t>
    <rPh sb="6" eb="8">
      <t>ハンヨウ</t>
    </rPh>
    <phoneticPr fontId="1"/>
  </si>
  <si>
    <t>[一日毎]◆[秘術]</t>
    <phoneticPr fontId="1"/>
  </si>
  <si>
    <t>移動アクション</t>
    <rPh sb="0" eb="2">
      <t>イドウ</t>
    </rPh>
    <phoneticPr fontId="1"/>
  </si>
  <si>
    <t>使用者は自分の移動速度の2倍までシフトを行う。</t>
    <rPh sb="0" eb="3">
      <t>シヨウシャ</t>
    </rPh>
    <rPh sb="4" eb="6">
      <t>ジブン</t>
    </rPh>
    <rPh sb="7" eb="9">
      <t>イドウ</t>
    </rPh>
    <rPh sb="9" eb="11">
      <t>ソクド</t>
    </rPh>
    <rPh sb="13" eb="14">
      <t>バイ</t>
    </rPh>
    <rPh sb="20" eb="21">
      <t>オコナ</t>
    </rPh>
    <phoneticPr fontId="1"/>
  </si>
  <si>
    <t>スペクトラル･ハウンド</t>
    <phoneticPr fontId="1"/>
  </si>
  <si>
    <t>ウィザード／汎用／６　（秘術13）</t>
    <rPh sb="6" eb="8">
      <t>ハンヨウ</t>
    </rPh>
    <rPh sb="12" eb="14">
      <t>ヒジュツ</t>
    </rPh>
    <phoneticPr fontId="1"/>
  </si>
  <si>
    <t>[一日毎]◆[秘術]、［幻］</t>
    <rPh sb="12" eb="13">
      <t>マボロシ</t>
    </rPh>
    <phoneticPr fontId="1"/>
  </si>
  <si>
    <t>使用者はなにものにも占められていない1つのマスにスペクトラル･ハウンドの幻を生み出す。</t>
    <rPh sb="0" eb="3">
      <t>シヨウシャ</t>
    </rPh>
    <rPh sb="10" eb="11">
      <t>シ</t>
    </rPh>
    <rPh sb="36" eb="37">
      <t>マボロシ</t>
    </rPh>
    <rPh sb="38" eb="39">
      <t>ウ</t>
    </rPh>
    <rPh sb="40" eb="41">
      <t>ダ</t>
    </rPh>
    <phoneticPr fontId="1"/>
  </si>
  <si>
    <t>維持・マイナー：ペクトラル･ハウンドが持続する。使用者はハウンドを5マス移動させる</t>
    <rPh sb="0" eb="2">
      <t>イジ</t>
    </rPh>
    <phoneticPr fontId="1"/>
  </si>
  <si>
    <t>　　ことができる（ハウンドは移動困難な地形を無視する）。使用者のターンの終了時に、</t>
    <phoneticPr fontId="1"/>
  </si>
  <si>
    <t>　　ハウンドが使用者の視線の通らない場所にいた場合、ハウンドは消え去る。</t>
    <phoneticPr fontId="1"/>
  </si>
  <si>
    <t>　ハウンドはそのマス目を占めはしないが、挟撃を成立させるための1体の味方として</t>
    <phoneticPr fontId="1"/>
  </si>
  <si>
    <t>　数えることができる。さらに、使用者が危険に近づくとスペクトラル･ハウンドが</t>
    <phoneticPr fontId="1"/>
  </si>
  <si>
    <t>マス・レジスタンス</t>
    <phoneticPr fontId="1"/>
  </si>
  <si>
    <t>ウィザード／汎用／１０　（秘15）</t>
    <rPh sb="6" eb="8">
      <t>ハンヨウ</t>
    </rPh>
    <rPh sb="13" eb="14">
      <t>ヒ</t>
    </rPh>
    <phoneticPr fontId="1"/>
  </si>
  <si>
    <t>使用者および範囲内の味方すべて</t>
    <rPh sb="0" eb="3">
      <t>シヨウシャ</t>
    </rPh>
    <rPh sb="6" eb="9">
      <t>ハンイナイ</t>
    </rPh>
    <rPh sb="10" eb="12">
      <t>ミカタ</t>
    </rPh>
    <phoneticPr fontId="1"/>
  </si>
  <si>
    <t>［光輝］、［酸］、［死霊］、［精神］、［電撃］、［毒］、［火］、［雷鳴］、［力場］、［冷気］</t>
    <phoneticPr fontId="1"/>
  </si>
  <si>
    <t>のいずれか1つを選ぶこと。この遭遇の終了時まで、</t>
    <phoneticPr fontId="1"/>
  </si>
  <si>
    <t>すべての目標は（5＋使用者の【知力】修正値）に等しい、</t>
    <phoneticPr fontId="1"/>
  </si>
  <si>
    <t>選んだダメージ種別に対する抵抗を得る。</t>
    <phoneticPr fontId="1"/>
  </si>
  <si>
    <t>サモン･ハンマーフィスト･クラッシャー</t>
    <phoneticPr fontId="1"/>
  </si>
  <si>
    <t>1体の中型サイズのハンマーフィスト･クラッシャーを召喚する。</t>
    <phoneticPr fontId="1"/>
  </si>
  <si>
    <t>ハンマーフィスト･クラッシャー</t>
    <phoneticPr fontId="1"/>
  </si>
  <si>
    <t>ハンマーフィスト･クラッシャーは３の移動速度を持つ。</t>
    <phoneticPr fontId="1"/>
  </si>
  <si>
    <t>また、ACと頑健防御値に+2のボーナスを有している。</t>
    <rPh sb="6" eb="8">
      <t>ガンケン</t>
    </rPh>
    <phoneticPr fontId="1"/>
  </si>
  <si>
    <t>使用者はクラッシャーに以下の特殊命令を下すことができる。</t>
    <phoneticPr fontId="1"/>
  </si>
  <si>
    <t>使用者はアローホークに以下の特殊命令を下すことができる。</t>
    <phoneticPr fontId="1"/>
  </si>
  <si>
    <t>シャドウフェル</t>
    <phoneticPr fontId="1"/>
  </si>
  <si>
    <r>
      <t>　　使用者がこのトウムを用いてウィザードの</t>
    </r>
    <r>
      <rPr>
        <b/>
        <sz val="11"/>
        <color rgb="FFFF0000"/>
        <rFont val="ＭＳ Ｐゴシック"/>
        <family val="3"/>
        <charset val="128"/>
        <scheme val="minor"/>
      </rPr>
      <t>攻撃パワーをヒット</t>
    </r>
    <r>
      <rPr>
        <sz val="11"/>
        <color theme="1"/>
        <rFont val="ＭＳ Ｐゴシック"/>
        <family val="3"/>
        <charset val="128"/>
        <scheme val="minor"/>
      </rPr>
      <t>させた際、</t>
    </r>
    <phoneticPr fontId="1"/>
  </si>
  <si>
    <r>
      <t>　　君は1回のフリー･アクションとして、君は</t>
    </r>
    <r>
      <rPr>
        <b/>
        <sz val="11"/>
        <color rgb="FFFF0000"/>
        <rFont val="ＭＳ Ｐゴシック"/>
        <family val="3"/>
        <charset val="128"/>
        <scheme val="minor"/>
      </rPr>
      <t>2マス瞬間移動</t>
    </r>
    <r>
      <rPr>
        <sz val="11"/>
        <color theme="1"/>
        <rFont val="ＭＳ Ｐゴシック"/>
        <family val="3"/>
        <charset val="128"/>
        <scheme val="minor"/>
      </rPr>
      <t>することができる。</t>
    </r>
    <phoneticPr fontId="1"/>
  </si>
  <si>
    <t>無双の反応 注意！！</t>
    <rPh sb="0" eb="2">
      <t>ムソウ</t>
    </rPh>
    <rPh sb="3" eb="5">
      <t>ハンノウ</t>
    </rPh>
    <rPh sb="6" eb="8">
      <t>チュウイ</t>
    </rPh>
    <phoneticPr fontId="1"/>
  </si>
  <si>
    <t>　用途</t>
    <rPh sb="1" eb="3">
      <t>ヨウト</t>
    </rPh>
    <phoneticPr fontId="1"/>
  </si>
  <si>
    <t>　　①主体性ゼロ　命令された時に撃つ。　　　命令範囲内なのに射程外などというオチはまずない。</t>
    <rPh sb="3" eb="6">
      <t>シュタイセイ</t>
    </rPh>
    <rPh sb="9" eb="11">
      <t>メイレイ</t>
    </rPh>
    <rPh sb="14" eb="15">
      <t>トキ</t>
    </rPh>
    <rPh sb="16" eb="17">
      <t>ウ</t>
    </rPh>
    <rPh sb="22" eb="24">
      <t>メイレイ</t>
    </rPh>
    <rPh sb="24" eb="27">
      <t>ハンイナイ</t>
    </rPh>
    <rPh sb="30" eb="32">
      <t>シャテイ</t>
    </rPh>
    <rPh sb="32" eb="33">
      <t>ガイ</t>
    </rPh>
    <phoneticPr fontId="1"/>
  </si>
  <si>
    <t>　　②HP12以下の敵へのトドメ。　ザコも同様</t>
    <rPh sb="7" eb="9">
      <t>イカ</t>
    </rPh>
    <rPh sb="10" eb="11">
      <t>テキ</t>
    </rPh>
    <rPh sb="21" eb="23">
      <t>ドウヨウ</t>
    </rPh>
    <phoneticPr fontId="1"/>
  </si>
  <si>
    <t>　　③単体の敵への攻撃　リターン重視の召喚攻撃か、確定１２ダメージかはケースバイケース</t>
    <rPh sb="3" eb="5">
      <t>タンタイ</t>
    </rPh>
    <rPh sb="6" eb="7">
      <t>テキ</t>
    </rPh>
    <rPh sb="9" eb="11">
      <t>コウゲキ</t>
    </rPh>
    <rPh sb="16" eb="18">
      <t>ジュウシ</t>
    </rPh>
    <rPh sb="19" eb="21">
      <t>ショウカン</t>
    </rPh>
    <rPh sb="21" eb="23">
      <t>コウゲキ</t>
    </rPh>
    <rPh sb="25" eb="27">
      <t>カクテイ</t>
    </rPh>
    <phoneticPr fontId="1"/>
  </si>
  <si>
    <t>　　　　伏せ・疾走・拘束　ｅｔｃ.　なんのその。</t>
    <rPh sb="4" eb="5">
      <t>フ</t>
    </rPh>
    <rPh sb="7" eb="9">
      <t>シッソウ</t>
    </rPh>
    <rPh sb="10" eb="12">
      <t>コウソク</t>
    </rPh>
    <phoneticPr fontId="1"/>
  </si>
  <si>
    <t>　　　　走れば２８マス先のザコも必殺！！</t>
    <rPh sb="4" eb="5">
      <t>ハシ</t>
    </rPh>
    <rPh sb="11" eb="12">
      <t>サキ</t>
    </rPh>
    <rPh sb="16" eb="18">
      <t>ヒッサツ</t>
    </rPh>
    <phoneticPr fontId="1"/>
  </si>
  <si>
    <r>
      <t>目標は使用者の次のターン終了時まで</t>
    </r>
    <r>
      <rPr>
        <b/>
        <sz val="11"/>
        <color rgb="FFFF0000"/>
        <rFont val="ＭＳ Ｐゴシック"/>
        <family val="3"/>
        <charset val="128"/>
        <scheme val="minor"/>
      </rPr>
      <t>盲目状態</t>
    </r>
    <r>
      <rPr>
        <sz val="11"/>
        <color theme="1"/>
        <rFont val="ＭＳ Ｐゴシック"/>
        <family val="2"/>
        <charset val="128"/>
        <scheme val="minor"/>
      </rPr>
      <t>になる。</t>
    </r>
    <rPh sb="0" eb="2">
      <t>モクヒョウ</t>
    </rPh>
    <rPh sb="3" eb="6">
      <t>シヨウシャ</t>
    </rPh>
    <rPh sb="7" eb="8">
      <t>ジ</t>
    </rPh>
    <rPh sb="12" eb="15">
      <t>シュウリョウジ</t>
    </rPh>
    <rPh sb="17" eb="19">
      <t>モウモク</t>
    </rPh>
    <rPh sb="19" eb="21">
      <t>ジョウタイ</t>
    </rPh>
    <phoneticPr fontId="1"/>
  </si>
  <si>
    <r>
      <t>目標に対して</t>
    </r>
    <r>
      <rPr>
        <b/>
        <sz val="11"/>
        <color rgb="FFFF0000"/>
        <rFont val="ＭＳ Ｐゴシック"/>
        <family val="3"/>
        <charset val="128"/>
        <scheme val="minor"/>
      </rPr>
      <t>部分的視認困難</t>
    </r>
    <r>
      <rPr>
        <sz val="11"/>
        <color theme="1"/>
        <rFont val="ＭＳ Ｐゴシック"/>
        <family val="2"/>
        <charset val="128"/>
        <scheme val="minor"/>
      </rPr>
      <t>を持つ。</t>
    </r>
    <phoneticPr fontId="1"/>
  </si>
  <si>
    <t>　【本命】無双の反応 注意！！</t>
    <rPh sb="2" eb="4">
      <t>ホンメイ</t>
    </rPh>
    <rPh sb="5" eb="7">
      <t>ムソウ</t>
    </rPh>
    <rPh sb="8" eb="10">
      <t>ハンノウ</t>
    </rPh>
    <rPh sb="11" eb="13">
      <t>チュウイ</t>
    </rPh>
    <phoneticPr fontId="1"/>
  </si>
  <si>
    <t>　＜拡散＞ダメージ重視だとちょっともったいないかもしれないが、まぁ有効。</t>
    <rPh sb="2" eb="4">
      <t>カクサン</t>
    </rPh>
    <rPh sb="9" eb="11">
      <t>ジュウシ</t>
    </rPh>
    <rPh sb="33" eb="35">
      <t>ユウコウ</t>
    </rPh>
    <phoneticPr fontId="1"/>
  </si>
  <si>
    <t>用途</t>
    <rPh sb="0" eb="2">
      <t>ヨウト</t>
    </rPh>
    <phoneticPr fontId="1"/>
  </si>
  <si>
    <t>　　欠点　二次攻撃がショボイ　アクションは不要だがマイナー維持が必用。　射程も短め</t>
    <rPh sb="2" eb="4">
      <t>ケッテン</t>
    </rPh>
    <rPh sb="5" eb="7">
      <t>ニジ</t>
    </rPh>
    <rPh sb="7" eb="9">
      <t>コウゲキ</t>
    </rPh>
    <rPh sb="21" eb="23">
      <t>フヨウ</t>
    </rPh>
    <rPh sb="29" eb="31">
      <t>イジ</t>
    </rPh>
    <rPh sb="32" eb="34">
      <t>ヒツヨウ</t>
    </rPh>
    <rPh sb="36" eb="38">
      <t>シャテイ</t>
    </rPh>
    <rPh sb="39" eb="40">
      <t>ミジカ</t>
    </rPh>
    <phoneticPr fontId="1"/>
  </si>
  <si>
    <t>　　　　　　　雷球動かせないし、味方も巻き込まれるし</t>
    <rPh sb="7" eb="8">
      <t>ライ</t>
    </rPh>
    <rPh sb="8" eb="9">
      <t>キュウ</t>
    </rPh>
    <rPh sb="9" eb="10">
      <t>ウゴ</t>
    </rPh>
    <rPh sb="16" eb="18">
      <t>ミカタ</t>
    </rPh>
    <rPh sb="19" eb="20">
      <t>マ</t>
    </rPh>
    <rPh sb="21" eb="22">
      <t>コ</t>
    </rPh>
    <phoneticPr fontId="1"/>
  </si>
  <si>
    <t>　①ダメージ重視＋ザコ掃除の一石二鳥か？</t>
    <rPh sb="6" eb="8">
      <t>ジュウシ</t>
    </rPh>
    <rPh sb="11" eb="13">
      <t>ソウジ</t>
    </rPh>
    <rPh sb="14" eb="18">
      <t>イッセキニチョウ</t>
    </rPh>
    <phoneticPr fontId="1"/>
  </si>
  <si>
    <t>　　　あまり融通効かないから使いにくそう…。</t>
    <rPh sb="6" eb="8">
      <t>ユウズウ</t>
    </rPh>
    <rPh sb="8" eb="9">
      <t>キ</t>
    </rPh>
    <rPh sb="14" eb="15">
      <t>ツカ</t>
    </rPh>
    <phoneticPr fontId="1"/>
  </si>
  <si>
    <t>　②確定横滑りで突き落とし</t>
    <rPh sb="2" eb="4">
      <t>カクテイ</t>
    </rPh>
    <rPh sb="4" eb="6">
      <t>ヨコスベ</t>
    </rPh>
    <rPh sb="8" eb="9">
      <t>ツ</t>
    </rPh>
    <rPh sb="10" eb="11">
      <t>オ</t>
    </rPh>
    <phoneticPr fontId="1"/>
  </si>
  <si>
    <t>解説・使い時・他PCとの連携等　　　そもそも使わない気がする…。</t>
    <rPh sb="0" eb="2">
      <t>カイセツ</t>
    </rPh>
    <rPh sb="3" eb="4">
      <t>ツカ</t>
    </rPh>
    <rPh sb="5" eb="6">
      <t>ドキ</t>
    </rPh>
    <rPh sb="7" eb="8">
      <t>タ</t>
    </rPh>
    <rPh sb="12" eb="14">
      <t>レンケイ</t>
    </rPh>
    <rPh sb="14" eb="15">
      <t>ナド</t>
    </rPh>
    <rPh sb="22" eb="23">
      <t>ツカ</t>
    </rPh>
    <rPh sb="26" eb="27">
      <t>キ</t>
    </rPh>
    <phoneticPr fontId="1"/>
  </si>
  <si>
    <t>　　無防備取れないと結局イマイチ。　　ロマン重視？</t>
    <rPh sb="2" eb="5">
      <t>ムボウビ</t>
    </rPh>
    <rPh sb="5" eb="6">
      <t>ト</t>
    </rPh>
    <rPh sb="10" eb="12">
      <t>ケッキョク</t>
    </rPh>
    <rPh sb="22" eb="24">
      <t>ジュウシ</t>
    </rPh>
    <phoneticPr fontId="1"/>
  </si>
  <si>
    <t>　　遠くの敵に対する時間稼ぎか？</t>
    <rPh sb="2" eb="3">
      <t>トオ</t>
    </rPh>
    <rPh sb="5" eb="6">
      <t>テキ</t>
    </rPh>
    <rPh sb="7" eb="8">
      <t>タイ</t>
    </rPh>
    <rPh sb="10" eb="12">
      <t>ジカン</t>
    </rPh>
    <rPh sb="12" eb="13">
      <t>カセ</t>
    </rPh>
    <phoneticPr fontId="1"/>
  </si>
  <si>
    <t>　＜歪曲＞全然ＯＫ</t>
    <rPh sb="2" eb="4">
      <t>ワイキョク</t>
    </rPh>
    <rPh sb="5" eb="7">
      <t>ゼンゼン</t>
    </rPh>
    <phoneticPr fontId="1"/>
  </si>
  <si>
    <t>　　通称：ゴキブリ走り</t>
    <rPh sb="2" eb="4">
      <t>ツウショウ</t>
    </rPh>
    <rPh sb="9" eb="10">
      <t>ハシ</t>
    </rPh>
    <phoneticPr fontId="1"/>
  </si>
  <si>
    <t>　　①シフトを活かして逃げる。　一番シンプルな使い方。</t>
    <rPh sb="7" eb="8">
      <t>イ</t>
    </rPh>
    <rPh sb="11" eb="12">
      <t>ニ</t>
    </rPh>
    <rPh sb="16" eb="18">
      <t>イチバン</t>
    </rPh>
    <rPh sb="23" eb="24">
      <t>ツカ</t>
    </rPh>
    <rPh sb="25" eb="26">
      <t>カタ</t>
    </rPh>
    <phoneticPr fontId="1"/>
  </si>
  <si>
    <t>　　　どこにいる敵でも狙いに行ける。</t>
    <rPh sb="8" eb="9">
      <t>テキ</t>
    </rPh>
    <rPh sb="11" eb="12">
      <t>ネラ</t>
    </rPh>
    <rPh sb="14" eb="15">
      <t>イ</t>
    </rPh>
    <phoneticPr fontId="1"/>
  </si>
  <si>
    <t>　　　逃げる手段は各種テレポートである程度代用できる。</t>
    <rPh sb="3" eb="4">
      <t>ニ</t>
    </rPh>
    <rPh sb="6" eb="8">
      <t>シュダン</t>
    </rPh>
    <rPh sb="9" eb="11">
      <t>カクシュ</t>
    </rPh>
    <rPh sb="19" eb="21">
      <t>テイド</t>
    </rPh>
    <rPh sb="21" eb="23">
      <t>ダイヨウ</t>
    </rPh>
    <phoneticPr fontId="1"/>
  </si>
  <si>
    <t>　　①シマーリングクロースの特性と相性がいいので、ガンガン接敵しに行く。</t>
    <rPh sb="14" eb="16">
      <t>トクセイ</t>
    </rPh>
    <rPh sb="17" eb="19">
      <t>アイショウ</t>
    </rPh>
    <rPh sb="29" eb="31">
      <t>セッテキ</t>
    </rPh>
    <rPh sb="33" eb="34">
      <t>イ</t>
    </rPh>
    <phoneticPr fontId="1"/>
  </si>
  <si>
    <t>　　　多少機会攻撃を誘発してもOKぐらいのノリで。</t>
    <rPh sb="3" eb="5">
      <t>タショウ</t>
    </rPh>
    <rPh sb="5" eb="7">
      <t>キカイ</t>
    </rPh>
    <rPh sb="7" eb="9">
      <t>コウゲキ</t>
    </rPh>
    <rPh sb="10" eb="12">
      <t>ユウハツ</t>
    </rPh>
    <phoneticPr fontId="1"/>
  </si>
  <si>
    <t>　　　あくまで接敵がメインなので狙うのは遠くの敵でOK。</t>
    <rPh sb="7" eb="9">
      <t>セッテキ</t>
    </rPh>
    <rPh sb="16" eb="17">
      <t>ネラ</t>
    </rPh>
    <rPh sb="20" eb="21">
      <t>トオ</t>
    </rPh>
    <rPh sb="23" eb="24">
      <t>テキ</t>
    </rPh>
    <phoneticPr fontId="1"/>
  </si>
  <si>
    <t>　　　防御値が上がるわけではないので、敵に囲まれるのは避けよう。</t>
    <rPh sb="3" eb="5">
      <t>ボウギョ</t>
    </rPh>
    <rPh sb="5" eb="6">
      <t>チ</t>
    </rPh>
    <rPh sb="7" eb="8">
      <t>ア</t>
    </rPh>
    <rPh sb="19" eb="20">
      <t>テキ</t>
    </rPh>
    <rPh sb="21" eb="22">
      <t>カコ</t>
    </rPh>
    <rPh sb="27" eb="28">
      <t>サ</t>
    </rPh>
    <phoneticPr fontId="1"/>
  </si>
  <si>
    <t>　　　自ら挟撃要員になるつもりで。</t>
    <rPh sb="3" eb="4">
      <t>ミズカ</t>
    </rPh>
    <rPh sb="5" eb="7">
      <t>キョウゲキ</t>
    </rPh>
    <rPh sb="7" eb="9">
      <t>ヨウイン</t>
    </rPh>
    <phoneticPr fontId="1"/>
  </si>
  <si>
    <t>　　②ザコに囲まれに行く。　孤立した時はチャンスかも</t>
    <rPh sb="6" eb="7">
      <t>カコ</t>
    </rPh>
    <rPh sb="10" eb="11">
      <t>イ</t>
    </rPh>
    <rPh sb="14" eb="16">
      <t>コリツ</t>
    </rPh>
    <rPh sb="18" eb="19">
      <t>トキ</t>
    </rPh>
    <phoneticPr fontId="1"/>
  </si>
  <si>
    <t>　用途</t>
    <rPh sb="1" eb="3">
      <t>ヨウト</t>
    </rPh>
    <phoneticPr fontId="1"/>
  </si>
  <si>
    <t>　　　最初が出し時なんだろうけど、今は無双の反応があるから、最初は忙しい。</t>
    <rPh sb="3" eb="5">
      <t>サイショ</t>
    </rPh>
    <rPh sb="6" eb="7">
      <t>ダ</t>
    </rPh>
    <rPh sb="8" eb="9">
      <t>ドキ</t>
    </rPh>
    <rPh sb="17" eb="18">
      <t>イマ</t>
    </rPh>
    <rPh sb="19" eb="21">
      <t>ムソウ</t>
    </rPh>
    <rPh sb="22" eb="24">
      <t>ハンノウ</t>
    </rPh>
    <rPh sb="30" eb="32">
      <t>サイショ</t>
    </rPh>
    <rPh sb="33" eb="34">
      <t>イソガ</t>
    </rPh>
    <phoneticPr fontId="1"/>
  </si>
  <si>
    <t>　　③３つのしもべを使い切った後(マイナーが余りがちの時)、自分のターンにする事がない時</t>
    <rPh sb="10" eb="11">
      <t>ツカ</t>
    </rPh>
    <rPh sb="12" eb="13">
      <t>キ</t>
    </rPh>
    <rPh sb="15" eb="16">
      <t>アト</t>
    </rPh>
    <rPh sb="22" eb="23">
      <t>アマ</t>
    </rPh>
    <rPh sb="27" eb="28">
      <t>トキ</t>
    </rPh>
    <rPh sb="30" eb="32">
      <t>ジブン</t>
    </rPh>
    <rPh sb="39" eb="40">
      <t>コト</t>
    </rPh>
    <rPh sb="43" eb="44">
      <t>トキ</t>
    </rPh>
    <phoneticPr fontId="1"/>
  </si>
  <si>
    <t>　　　とりあえず出して様子を見る。</t>
    <rPh sb="8" eb="9">
      <t>ダ</t>
    </rPh>
    <rPh sb="11" eb="13">
      <t>ヨウス</t>
    </rPh>
    <rPh sb="14" eb="15">
      <t>ミ</t>
    </rPh>
    <phoneticPr fontId="1"/>
  </si>
  <si>
    <r>
      <t>　警告を発するため、ハウンドが</t>
    </r>
    <r>
      <rPr>
        <b/>
        <sz val="11"/>
        <color rgb="FFFF0000"/>
        <rFont val="ＭＳ Ｐゴシック"/>
        <family val="3"/>
        <charset val="128"/>
        <scheme val="minor"/>
      </rPr>
      <t>使用者から10マス以内</t>
    </r>
    <r>
      <rPr>
        <sz val="11"/>
        <rFont val="ＭＳ Ｐゴシック"/>
        <family val="2"/>
        <charset val="128"/>
        <scheme val="minor"/>
      </rPr>
      <t>にいる限り、</t>
    </r>
    <phoneticPr fontId="1"/>
  </si>
  <si>
    <r>
      <t>　使用者は</t>
    </r>
    <r>
      <rPr>
        <b/>
        <sz val="11"/>
        <color rgb="FFFF0000"/>
        <rFont val="ＭＳ Ｐゴシック"/>
        <family val="3"/>
        <charset val="128"/>
        <scheme val="minor"/>
      </rPr>
      <t>〈知覚〉判定に+5</t>
    </r>
    <r>
      <rPr>
        <sz val="11"/>
        <rFont val="ＭＳ Ｐゴシック"/>
        <family val="2"/>
        <charset val="128"/>
        <scheme val="minor"/>
      </rPr>
      <t>のパワー･ボーナスを得るとともに、</t>
    </r>
    <phoneticPr fontId="1"/>
  </si>
  <si>
    <t>　　④どうしてもテレポートしたい時に使う。　つかみやダメージゾーンからの脱出</t>
    <rPh sb="16" eb="17">
      <t>トキ</t>
    </rPh>
    <rPh sb="18" eb="19">
      <t>ツカ</t>
    </rPh>
    <rPh sb="36" eb="38">
      <t>ダッシュツ</t>
    </rPh>
    <phoneticPr fontId="1"/>
  </si>
  <si>
    <r>
      <t>　</t>
    </r>
    <r>
      <rPr>
        <b/>
        <sz val="14"/>
        <color rgb="FFFF0000"/>
        <rFont val="ＭＳ Ｐゴシック"/>
        <family val="3"/>
        <charset val="128"/>
        <scheme val="minor"/>
      </rPr>
      <t>全ての防御値に+1</t>
    </r>
    <r>
      <rPr>
        <sz val="11"/>
        <rFont val="ＭＳ Ｐゴシック"/>
        <family val="2"/>
        <charset val="128"/>
        <scheme val="minor"/>
      </rPr>
      <t>のパワー･ボーナスを得る。</t>
    </r>
    <phoneticPr fontId="1"/>
  </si>
  <si>
    <t>　　　　　③どうしてもテレポートしたい時に使う。移動と併用で意外と距離を稼げる。</t>
    <rPh sb="19" eb="20">
      <t>トキ</t>
    </rPh>
    <rPh sb="21" eb="22">
      <t>ツカ</t>
    </rPh>
    <rPh sb="24" eb="26">
      <t>イドウ</t>
    </rPh>
    <rPh sb="27" eb="29">
      <t>ヘイヨウ</t>
    </rPh>
    <rPh sb="30" eb="32">
      <t>イガイ</t>
    </rPh>
    <rPh sb="33" eb="35">
      <t>キョリ</t>
    </rPh>
    <rPh sb="36" eb="37">
      <t>カセ</t>
    </rPh>
    <phoneticPr fontId="1"/>
  </si>
  <si>
    <t>　　　　　④本来の使い方(笑)</t>
    <rPh sb="6" eb="8">
      <t>ホンライ</t>
    </rPh>
    <rPh sb="9" eb="10">
      <t>ツカ</t>
    </rPh>
    <rPh sb="11" eb="12">
      <t>カタ</t>
    </rPh>
    <rPh sb="12" eb="15">
      <t>ワライ</t>
    </rPh>
    <phoneticPr fontId="1"/>
  </si>
  <si>
    <t>　　①敵の属性攻撃を確認してから使う。　範囲が広いので、あまり工夫せずとも味方に届く。</t>
    <rPh sb="3" eb="4">
      <t>テキ</t>
    </rPh>
    <rPh sb="5" eb="7">
      <t>ゾクセイ</t>
    </rPh>
    <rPh sb="7" eb="9">
      <t>コウゲキ</t>
    </rPh>
    <rPh sb="10" eb="12">
      <t>カクニン</t>
    </rPh>
    <rPh sb="16" eb="17">
      <t>ツカ</t>
    </rPh>
    <rPh sb="20" eb="22">
      <t>ハンイ</t>
    </rPh>
    <rPh sb="23" eb="24">
      <t>ヒロ</t>
    </rPh>
    <rPh sb="31" eb="33">
      <t>クフウ</t>
    </rPh>
    <rPh sb="37" eb="39">
      <t>ミカタ</t>
    </rPh>
    <rPh sb="40" eb="41">
      <t>トド</t>
    </rPh>
    <phoneticPr fontId="1"/>
  </si>
  <si>
    <t>　　　移動が余らないのなら、召喚を巻き込むのに固執する必要は全くないが、</t>
    <rPh sb="3" eb="5">
      <t>イドウ</t>
    </rPh>
    <rPh sb="6" eb="7">
      <t>アマ</t>
    </rPh>
    <rPh sb="14" eb="16">
      <t>ショウカン</t>
    </rPh>
    <rPh sb="17" eb="18">
      <t>マ</t>
    </rPh>
    <rPh sb="19" eb="20">
      <t>コ</t>
    </rPh>
    <rPh sb="23" eb="25">
      <t>コシツ</t>
    </rPh>
    <rPh sb="27" eb="29">
      <t>ヒツヨウ</t>
    </rPh>
    <rPh sb="30" eb="31">
      <t>マッタ</t>
    </rPh>
    <phoneticPr fontId="1"/>
  </si>
  <si>
    <t>　　　１ラウンドの理想は</t>
    <rPh sb="9" eb="11">
      <t>リソウ</t>
    </rPh>
    <phoneticPr fontId="1"/>
  </si>
  <si>
    <t>　　　　　　　　↓</t>
    <phoneticPr fontId="1"/>
  </si>
  <si>
    <t>　　　　　　４：AP（召喚移動）</t>
    <rPh sb="11" eb="13">
      <t>ショウカン</t>
    </rPh>
    <rPh sb="13" eb="15">
      <t>イドウ</t>
    </rPh>
    <phoneticPr fontId="1"/>
  </si>
  <si>
    <t>　　　　　　最初の範囲攻撃の着弾点にマスレジがついた召喚を難なく送り込めるのが売り。</t>
    <rPh sb="6" eb="8">
      <t>サイショ</t>
    </rPh>
    <rPh sb="9" eb="11">
      <t>ハンイ</t>
    </rPh>
    <rPh sb="11" eb="13">
      <t>コウゲキ</t>
    </rPh>
    <rPh sb="14" eb="16">
      <t>チャクダン</t>
    </rPh>
    <rPh sb="16" eb="17">
      <t>テン</t>
    </rPh>
    <rPh sb="26" eb="28">
      <t>ショウカン</t>
    </rPh>
    <rPh sb="29" eb="30">
      <t>ナン</t>
    </rPh>
    <rPh sb="32" eb="33">
      <t>オク</t>
    </rPh>
    <rPh sb="34" eb="35">
      <t>コ</t>
    </rPh>
    <rPh sb="39" eb="40">
      <t>ウ</t>
    </rPh>
    <phoneticPr fontId="1"/>
  </si>
  <si>
    <t>　　②ダメージ源の優先順位は</t>
    <rPh sb="7" eb="8">
      <t>ゲン</t>
    </rPh>
    <rPh sb="9" eb="11">
      <t>ユウセン</t>
    </rPh>
    <rPh sb="11" eb="13">
      <t>ジュンイ</t>
    </rPh>
    <phoneticPr fontId="1"/>
  </si>
  <si>
    <t>　　　範囲攻撃を対策するだけでHPの減りは全然違うはず。</t>
    <rPh sb="3" eb="5">
      <t>ハンイ</t>
    </rPh>
    <rPh sb="5" eb="7">
      <t>コウゲキ</t>
    </rPh>
    <rPh sb="8" eb="10">
      <t>タイサク</t>
    </rPh>
    <rPh sb="18" eb="19">
      <t>ヘ</t>
    </rPh>
    <rPh sb="21" eb="23">
      <t>ゼンゼン</t>
    </rPh>
    <rPh sb="23" eb="24">
      <t>チガ</t>
    </rPh>
    <phoneticPr fontId="1"/>
  </si>
  <si>
    <t>　　③オーラ対策できれば、挟撃を取りに誰でも突っ込める。</t>
    <rPh sb="6" eb="8">
      <t>タイサク</t>
    </rPh>
    <rPh sb="13" eb="15">
      <t>キョウゲキ</t>
    </rPh>
    <rPh sb="16" eb="17">
      <t>ト</t>
    </rPh>
    <rPh sb="19" eb="20">
      <t>ダレ</t>
    </rPh>
    <rPh sb="22" eb="23">
      <t>ツ</t>
    </rPh>
    <rPh sb="24" eb="25">
      <t>コ</t>
    </rPh>
    <phoneticPr fontId="1"/>
  </si>
  <si>
    <t>　　①重傷になったらとりあえず回復してあげる。　射程が思いのほか短いので、移動アクションが</t>
    <rPh sb="3" eb="5">
      <t>ジュウショウ</t>
    </rPh>
    <rPh sb="15" eb="17">
      <t>カイフク</t>
    </rPh>
    <rPh sb="24" eb="26">
      <t>シャテイ</t>
    </rPh>
    <rPh sb="27" eb="28">
      <t>オモ</t>
    </rPh>
    <rPh sb="32" eb="33">
      <t>ミジカ</t>
    </rPh>
    <rPh sb="37" eb="39">
      <t>イドウ</t>
    </rPh>
    <phoneticPr fontId="1"/>
  </si>
  <si>
    <t>　　　６～８マスの距離をキープし続けるのが望ましい。</t>
    <rPh sb="9" eb="11">
      <t>キョリ</t>
    </rPh>
    <rPh sb="16" eb="17">
      <t>ツヅ</t>
    </rPh>
    <rPh sb="21" eb="22">
      <t>ノゾ</t>
    </rPh>
    <phoneticPr fontId="1"/>
  </si>
  <si>
    <t>　　　小技として、呼んだ時の２マステレポートでちょっとでも近付いておくと後々いい事あるかも？</t>
    <rPh sb="3" eb="5">
      <t>コワザ</t>
    </rPh>
    <rPh sb="9" eb="10">
      <t>ヨ</t>
    </rPh>
    <rPh sb="12" eb="13">
      <t>トキ</t>
    </rPh>
    <rPh sb="29" eb="31">
      <t>チカヅ</t>
    </rPh>
    <rPh sb="36" eb="38">
      <t>ノチノチ</t>
    </rPh>
    <rPh sb="40" eb="41">
      <t>コト</t>
    </rPh>
    <phoneticPr fontId="1"/>
  </si>
  <si>
    <t>　　②残念ながらピンチの時ほどマイナーが余らない。（涙）　</t>
    <rPh sb="3" eb="5">
      <t>ザンネン</t>
    </rPh>
    <rPh sb="12" eb="13">
      <t>トキ</t>
    </rPh>
    <rPh sb="20" eb="21">
      <t>アマ</t>
    </rPh>
    <rPh sb="26" eb="27">
      <t>ナミダ</t>
    </rPh>
    <phoneticPr fontId="1"/>
  </si>
  <si>
    <t>　　　HPが１５も回復するなら使って損はない。　所詮遭遇毎パワー。　</t>
    <rPh sb="9" eb="11">
      <t>カイフク</t>
    </rPh>
    <rPh sb="15" eb="16">
      <t>ツカ</t>
    </rPh>
    <rPh sb="18" eb="19">
      <t>ソン</t>
    </rPh>
    <rPh sb="24" eb="26">
      <t>ショセン</t>
    </rPh>
    <rPh sb="26" eb="28">
      <t>ソウグウ</t>
    </rPh>
    <rPh sb="28" eb="29">
      <t>マイ</t>
    </rPh>
    <phoneticPr fontId="1"/>
  </si>
  <si>
    <t>　　　トウムで一時的HPつくし、Lv16になれば再生つくしね…。</t>
    <rPh sb="7" eb="10">
      <t>イチジテキ</t>
    </rPh>
    <rPh sb="24" eb="26">
      <t>サイセイ</t>
    </rPh>
    <phoneticPr fontId="1"/>
  </si>
  <si>
    <t>[一日毎]◆[召喚]、[装具]、［火］、[秘術]</t>
    <phoneticPr fontId="1"/>
  </si>
  <si>
    <t>ウィザード／攻撃／1　（秘10）</t>
    <rPh sb="6" eb="8">
      <t>コウゲキ</t>
    </rPh>
    <phoneticPr fontId="1"/>
  </si>
  <si>
    <t>　　このパワーによって与えられるダメージはもしあれば１ｄ６を加える事。</t>
    <rPh sb="11" eb="12">
      <t>アタ</t>
    </rPh>
    <rPh sb="30" eb="31">
      <t>クワ</t>
    </rPh>
    <rPh sb="33" eb="34">
      <t>コト</t>
    </rPh>
    <phoneticPr fontId="1"/>
  </si>
  <si>
    <r>
      <t>　　使用者が次に使用する秘術のパワーの</t>
    </r>
    <r>
      <rPr>
        <b/>
        <sz val="11"/>
        <color rgb="FFFF0000"/>
        <rFont val="ＭＳ Ｐゴシック"/>
        <family val="3"/>
        <charset val="128"/>
        <scheme val="minor"/>
      </rPr>
      <t>ダメージ種別を[死霊]にする</t>
    </r>
    <r>
      <rPr>
        <sz val="11"/>
        <color theme="1"/>
        <rFont val="ＭＳ Ｐゴシック"/>
        <family val="2"/>
        <charset val="128"/>
        <scheme val="minor"/>
      </rPr>
      <t>。</t>
    </r>
    <rPh sb="2" eb="5">
      <t>シヨウシャ</t>
    </rPh>
    <rPh sb="6" eb="7">
      <t>ツギ</t>
    </rPh>
    <rPh sb="8" eb="10">
      <t>シヨウ</t>
    </rPh>
    <rPh sb="12" eb="14">
      <t>ヒジュツ</t>
    </rPh>
    <rPh sb="23" eb="25">
      <t>シュベツ</t>
    </rPh>
    <rPh sb="27" eb="29">
      <t>シリョウ</t>
    </rPh>
    <phoneticPr fontId="1"/>
  </si>
  <si>
    <r>
      <t>マイナー；すべての雷球が持続する　　</t>
    </r>
    <r>
      <rPr>
        <b/>
        <sz val="11"/>
        <color rgb="FFFF0000"/>
        <rFont val="ＭＳ Ｐゴシック"/>
        <family val="3"/>
        <charset val="128"/>
        <scheme val="minor"/>
      </rPr>
      <t>無双の反応 注意！！</t>
    </r>
    <rPh sb="9" eb="10">
      <t>カミナリ</t>
    </rPh>
    <rPh sb="10" eb="11">
      <t>タマ</t>
    </rPh>
    <rPh sb="12" eb="14">
      <t>ジゾク</t>
    </rPh>
    <phoneticPr fontId="1"/>
  </si>
  <si>
    <t>◆：シャドウフェル・グラヴス</t>
    <phoneticPr fontId="1"/>
  </si>
  <si>
    <t>シャドウフェル・
グラヴス</t>
    <phoneticPr fontId="1"/>
  </si>
  <si>
    <t>各ダイス-2</t>
    <phoneticPr fontId="1"/>
  </si>
  <si>
    <t>不動(ST終) ☆</t>
    <phoneticPr fontId="1"/>
  </si>
  <si>
    <t>不動(ST終) ☆</t>
    <phoneticPr fontId="1"/>
  </si>
  <si>
    <t>◎：召喚士のすり足</t>
    <phoneticPr fontId="1"/>
  </si>
  <si>
    <r>
      <t>　　使用者が召喚したクリーチャー1体は</t>
    </r>
    <r>
      <rPr>
        <b/>
        <sz val="11"/>
        <color rgb="FFFF0000"/>
        <rFont val="ＭＳ Ｐゴシック"/>
        <family val="3"/>
        <charset val="128"/>
        <scheme val="minor"/>
      </rPr>
      <t>5一時的HP</t>
    </r>
    <r>
      <rPr>
        <sz val="11"/>
        <rFont val="ＭＳ Ｐゴシック"/>
        <family val="3"/>
        <charset val="128"/>
        <scheme val="minor"/>
      </rPr>
      <t>（2+強化）</t>
    </r>
    <r>
      <rPr>
        <sz val="11"/>
        <color theme="1"/>
        <rFont val="ＭＳ Ｐゴシック"/>
        <family val="3"/>
        <charset val="128"/>
        <scheme val="minor"/>
      </rPr>
      <t>を得る</t>
    </r>
    <rPh sb="20" eb="23">
      <t>イチジテキ</t>
    </rPh>
    <phoneticPr fontId="1"/>
  </si>
  <si>
    <r>
      <t>　　追加のアクションを得るために</t>
    </r>
    <r>
      <rPr>
        <b/>
        <sz val="11"/>
        <color rgb="FFFF0000"/>
        <rFont val="ＭＳ Ｐゴシック"/>
        <family val="3"/>
        <charset val="128"/>
        <scheme val="minor"/>
      </rPr>
      <t>APを消費した際</t>
    </r>
    <r>
      <rPr>
        <sz val="11"/>
        <color theme="1"/>
        <rFont val="ＭＳ Ｐゴシック"/>
        <family val="2"/>
        <charset val="128"/>
        <scheme val="minor"/>
      </rPr>
      <t>、君は１回のフリー・アクションとして、</t>
    </r>
    <rPh sb="2" eb="4">
      <t>ツイカ</t>
    </rPh>
    <rPh sb="11" eb="12">
      <t>エ</t>
    </rPh>
    <rPh sb="19" eb="21">
      <t>ショウヒ</t>
    </rPh>
    <rPh sb="23" eb="24">
      <t>サイ</t>
    </rPh>
    <rPh sb="25" eb="26">
      <t>キミ</t>
    </rPh>
    <rPh sb="28" eb="29">
      <t>カイ</t>
    </rPh>
    <phoneticPr fontId="1"/>
  </si>
  <si>
    <r>
      <t>　　おのおのの</t>
    </r>
    <r>
      <rPr>
        <b/>
        <sz val="11"/>
        <color rgb="FFFF0000"/>
        <rFont val="ＭＳ Ｐゴシック"/>
        <family val="3"/>
        <charset val="128"/>
        <scheme val="minor"/>
      </rPr>
      <t>召喚クリーチャー</t>
    </r>
    <r>
      <rPr>
        <b/>
        <sz val="11"/>
        <color theme="1"/>
        <rFont val="ＭＳ Ｐゴシック"/>
        <family val="3"/>
        <charset val="128"/>
        <scheme val="minor"/>
      </rPr>
      <t>に１回のマイナー・アクション相当の命令</t>
    </r>
    <r>
      <rPr>
        <sz val="11"/>
        <color theme="1"/>
        <rFont val="ＭＳ Ｐゴシック"/>
        <family val="3"/>
        <charset val="128"/>
        <scheme val="minor"/>
      </rPr>
      <t>を１つずつ送る事が出来る。</t>
    </r>
    <rPh sb="7" eb="9">
      <t>ショウカン</t>
    </rPh>
    <rPh sb="17" eb="18">
      <t>カイ</t>
    </rPh>
    <rPh sb="29" eb="31">
      <t>ソウトウ</t>
    </rPh>
    <rPh sb="32" eb="34">
      <t>メイレイ</t>
    </rPh>
    <rPh sb="39" eb="40">
      <t>オク</t>
    </rPh>
    <rPh sb="41" eb="42">
      <t>コト</t>
    </rPh>
    <rPh sb="43" eb="45">
      <t>デキ</t>
    </rPh>
    <phoneticPr fontId="1"/>
  </si>
  <si>
    <r>
      <t>　　ついては、使用する[秘術]パワーの</t>
    </r>
    <r>
      <rPr>
        <b/>
        <sz val="11"/>
        <color theme="1"/>
        <rFont val="ＭＳ Ｐゴシック"/>
        <family val="3"/>
        <charset val="128"/>
        <scheme val="minor"/>
      </rPr>
      <t>効果範囲内にいる</t>
    </r>
    <r>
      <rPr>
        <b/>
        <sz val="11"/>
        <color rgb="FFFF0000"/>
        <rFont val="ＭＳ Ｐゴシック"/>
        <family val="3"/>
        <charset val="128"/>
        <scheme val="minor"/>
      </rPr>
      <t>１人の味方</t>
    </r>
    <r>
      <rPr>
        <sz val="11"/>
        <color theme="1"/>
        <rFont val="ＭＳ Ｐゴシック"/>
        <family val="2"/>
        <charset val="128"/>
        <scheme val="minor"/>
      </rPr>
      <t>を選んで、</t>
    </r>
    <rPh sb="7" eb="9">
      <t>シヨウ</t>
    </rPh>
    <rPh sb="12" eb="14">
      <t>ヒジュツ</t>
    </rPh>
    <rPh sb="19" eb="21">
      <t>コウカ</t>
    </rPh>
    <rPh sb="21" eb="23">
      <t>ハンイ</t>
    </rPh>
    <rPh sb="23" eb="24">
      <t>ナイ</t>
    </rPh>
    <rPh sb="27" eb="29">
      <t>ヒトリ</t>
    </rPh>
    <rPh sb="30" eb="32">
      <t>ミカタ</t>
    </rPh>
    <rPh sb="33" eb="34">
      <t>エラ</t>
    </rPh>
    <phoneticPr fontId="1"/>
  </si>
  <si>
    <r>
      <t>　　</t>
    </r>
    <r>
      <rPr>
        <b/>
        <sz val="11"/>
        <color rgb="FFFF0000"/>
        <rFont val="ＭＳ Ｐゴシック"/>
        <family val="3"/>
        <charset val="128"/>
        <scheme val="minor"/>
      </rPr>
      <t>３マス瞬間移動</t>
    </r>
    <r>
      <rPr>
        <sz val="11"/>
        <color theme="1"/>
        <rFont val="ＭＳ Ｐゴシック"/>
        <family val="2"/>
        <charset val="128"/>
        <scheme val="minor"/>
      </rPr>
      <t>させること。</t>
    </r>
    <rPh sb="5" eb="7">
      <t>シュンカン</t>
    </rPh>
    <rPh sb="7" eb="9">
      <t>イドウ</t>
    </rPh>
    <phoneticPr fontId="1"/>
  </si>
  <si>
    <r>
      <t>このパワーは</t>
    </r>
    <r>
      <rPr>
        <b/>
        <sz val="11"/>
        <color rgb="FFFF0000"/>
        <rFont val="ＭＳ Ｐゴシック"/>
        <family val="3"/>
        <charset val="128"/>
        <scheme val="minor"/>
      </rPr>
      <t>遠隔基礎攻撃</t>
    </r>
    <r>
      <rPr>
        <sz val="11"/>
        <color theme="1"/>
        <rFont val="ＭＳ Ｐゴシック"/>
        <family val="2"/>
        <charset val="128"/>
        <scheme val="minor"/>
      </rPr>
      <t>として使用できる。</t>
    </r>
    <rPh sb="6" eb="8">
      <t>エンカク</t>
    </rPh>
    <rPh sb="8" eb="10">
      <t>キソ</t>
    </rPh>
    <rPh sb="10" eb="12">
      <t>コウゲキ</t>
    </rPh>
    <rPh sb="15" eb="17">
      <t>シヨウ</t>
    </rPh>
    <phoneticPr fontId="1"/>
  </si>
  <si>
    <r>
      <t>　　④攻撃ロールへのペナルティが大き過ぎる時。　</t>
    </r>
    <r>
      <rPr>
        <b/>
        <sz val="11"/>
        <color rgb="FFFF0000"/>
        <rFont val="ＭＳ Ｐゴシック"/>
        <family val="3"/>
        <charset val="128"/>
        <scheme val="minor"/>
      </rPr>
      <t>ダメ元ロールより確定１２ダメージ</t>
    </r>
    <rPh sb="3" eb="5">
      <t>コウゲキ</t>
    </rPh>
    <rPh sb="16" eb="17">
      <t>オオ</t>
    </rPh>
    <rPh sb="18" eb="19">
      <t>ス</t>
    </rPh>
    <rPh sb="21" eb="22">
      <t>トキ</t>
    </rPh>
    <rPh sb="26" eb="27">
      <t>モト</t>
    </rPh>
    <rPh sb="32" eb="34">
      <t>カクテイ</t>
    </rPh>
    <phoneticPr fontId="1"/>
  </si>
  <si>
    <r>
      <t>　　</t>
    </r>
    <r>
      <rPr>
        <b/>
        <sz val="11"/>
        <color rgb="FFFF0000"/>
        <rFont val="ＭＳ Ｐゴシック"/>
        <family val="3"/>
        <charset val="128"/>
        <scheme val="minor"/>
      </rPr>
      <t>無双の反応の恩恵は全くないので、遭遇開始時は出来れば別のパワーで</t>
    </r>
    <rPh sb="2" eb="4">
      <t>ムソウ</t>
    </rPh>
    <rPh sb="5" eb="7">
      <t>ハンノウ</t>
    </rPh>
    <rPh sb="8" eb="10">
      <t>オンケイ</t>
    </rPh>
    <rPh sb="11" eb="12">
      <t>マッタ</t>
    </rPh>
    <rPh sb="18" eb="20">
      <t>ソウグウ</t>
    </rPh>
    <rPh sb="20" eb="22">
      <t>カイシ</t>
    </rPh>
    <rPh sb="22" eb="23">
      <t>ジ</t>
    </rPh>
    <rPh sb="24" eb="26">
      <t>デキ</t>
    </rPh>
    <rPh sb="28" eb="29">
      <t>ベツ</t>
    </rPh>
    <phoneticPr fontId="1"/>
  </si>
  <si>
    <r>
      <t>目標は使用者の次のターン終了時まで、</t>
    </r>
    <r>
      <rPr>
        <b/>
        <sz val="11"/>
        <color rgb="FFFF0000"/>
        <rFont val="ＭＳ Ｐゴシック"/>
        <family val="3"/>
        <charset val="128"/>
        <scheme val="minor"/>
      </rPr>
      <t>攻撃ロールに－２のペナルティ</t>
    </r>
    <r>
      <rPr>
        <sz val="11"/>
        <color theme="1"/>
        <rFont val="ＭＳ Ｐゴシック"/>
        <family val="2"/>
        <charset val="128"/>
        <scheme val="minor"/>
      </rPr>
      <t>を受ける。</t>
    </r>
    <rPh sb="0" eb="2">
      <t>モクヒョウ</t>
    </rPh>
    <rPh sb="3" eb="6">
      <t>シヨウシャ</t>
    </rPh>
    <rPh sb="7" eb="8">
      <t>ツギ</t>
    </rPh>
    <rPh sb="12" eb="15">
      <t>シュウリョウジ</t>
    </rPh>
    <rPh sb="18" eb="20">
      <t>コウゲキ</t>
    </rPh>
    <rPh sb="33" eb="34">
      <t>ウ</t>
    </rPh>
    <phoneticPr fontId="1"/>
  </si>
  <si>
    <r>
      <t>　　範囲攻撃じゃないから</t>
    </r>
    <r>
      <rPr>
        <b/>
        <sz val="11"/>
        <color rgb="FFFF0000"/>
        <rFont val="ＭＳ Ｐゴシック"/>
        <family val="3"/>
        <charset val="128"/>
        <scheme val="minor"/>
      </rPr>
      <t>遮蔽や視認困難に注意　</t>
    </r>
    <r>
      <rPr>
        <sz val="11"/>
        <rFont val="ＭＳ Ｐゴシック"/>
        <family val="3"/>
        <charset val="128"/>
        <scheme val="minor"/>
      </rPr>
      <t>(事前に伝えれば精霊にフォローしてもらえるかも)</t>
    </r>
    <rPh sb="2" eb="4">
      <t>ハンイ</t>
    </rPh>
    <rPh sb="4" eb="6">
      <t>コウゲキ</t>
    </rPh>
    <rPh sb="12" eb="14">
      <t>シャヘイ</t>
    </rPh>
    <rPh sb="20" eb="22">
      <t>チュウイ</t>
    </rPh>
    <rPh sb="24" eb="26">
      <t>ジゼン</t>
    </rPh>
    <rPh sb="27" eb="28">
      <t>ツタ</t>
    </rPh>
    <rPh sb="31" eb="33">
      <t>セイレイ</t>
    </rPh>
    <phoneticPr fontId="1"/>
  </si>
  <si>
    <t>　　　　　　　　　　　　　　　　　　　　　　　　　　　　　　　　　　　　　　　　　　無双の反応で狙うのも大アリ</t>
    <rPh sb="42" eb="44">
      <t>ムソウ</t>
    </rPh>
    <rPh sb="45" eb="47">
      <t>ハンノウ</t>
    </rPh>
    <rPh sb="48" eb="49">
      <t>ネラ</t>
    </rPh>
    <rPh sb="52" eb="53">
      <t>オオ</t>
    </rPh>
    <phoneticPr fontId="1"/>
  </si>
  <si>
    <r>
      <t>クリーチャー1体または</t>
    </r>
    <r>
      <rPr>
        <b/>
        <sz val="12"/>
        <color rgb="FFFF0000"/>
        <rFont val="ＭＳ Ｐゴシック"/>
        <family val="3"/>
        <charset val="128"/>
        <scheme val="minor"/>
      </rPr>
      <t>2体</t>
    </r>
    <rPh sb="7" eb="8">
      <t>タイ</t>
    </rPh>
    <rPh sb="12" eb="13">
      <t>タイ</t>
    </rPh>
    <phoneticPr fontId="1"/>
  </si>
  <si>
    <t>　＜歪曲＞味方が伏せ中など移動力が足りない時は、タクシー代わりに使うのもアリ。</t>
    <rPh sb="2" eb="4">
      <t>ワイキョク</t>
    </rPh>
    <rPh sb="5" eb="7">
      <t>ミカタ</t>
    </rPh>
    <rPh sb="8" eb="9">
      <t>フ</t>
    </rPh>
    <rPh sb="10" eb="11">
      <t>チュウ</t>
    </rPh>
    <rPh sb="13" eb="15">
      <t>イドウ</t>
    </rPh>
    <rPh sb="15" eb="16">
      <t>リョク</t>
    </rPh>
    <rPh sb="17" eb="18">
      <t>タ</t>
    </rPh>
    <rPh sb="21" eb="22">
      <t>トキ</t>
    </rPh>
    <rPh sb="28" eb="29">
      <t>ガ</t>
    </rPh>
    <rPh sb="32" eb="33">
      <t>ツカ</t>
    </rPh>
    <phoneticPr fontId="1"/>
  </si>
  <si>
    <t>プレイナー・ゲートウェイ</t>
    <phoneticPr fontId="1"/>
  </si>
  <si>
    <r>
      <t>用途　①</t>
    </r>
    <r>
      <rPr>
        <b/>
        <sz val="11"/>
        <color rgb="FFFF0000"/>
        <rFont val="ＭＳ Ｐゴシック"/>
        <family val="3"/>
        <charset val="128"/>
        <scheme val="minor"/>
      </rPr>
      <t>無双の反応でブチ込む</t>
    </r>
    <r>
      <rPr>
        <sz val="11"/>
        <color theme="1"/>
        <rFont val="ＭＳ Ｐゴシック"/>
        <family val="2"/>
        <charset val="128"/>
        <scheme val="minor"/>
      </rPr>
      <t>。　射程２０、爆２＋ゴキ走りがあればほとんどの遭遇で愉快になるハズ。</t>
    </r>
    <rPh sb="0" eb="2">
      <t>ヨウト</t>
    </rPh>
    <rPh sb="4" eb="6">
      <t>ムソウ</t>
    </rPh>
    <rPh sb="7" eb="9">
      <t>ハンノウ</t>
    </rPh>
    <rPh sb="12" eb="13">
      <t>コ</t>
    </rPh>
    <rPh sb="16" eb="18">
      <t>シャテイ</t>
    </rPh>
    <rPh sb="21" eb="22">
      <t>バク</t>
    </rPh>
    <rPh sb="26" eb="27">
      <t>ハシ</t>
    </rPh>
    <rPh sb="37" eb="39">
      <t>ソウグウ</t>
    </rPh>
    <rPh sb="40" eb="42">
      <t>ユカイ</t>
    </rPh>
    <phoneticPr fontId="1"/>
  </si>
  <si>
    <r>
      <t>　　　　③</t>
    </r>
    <r>
      <rPr>
        <b/>
        <sz val="11"/>
        <color rgb="FFFF0000"/>
        <rFont val="ＭＳ Ｐゴシック"/>
        <family val="3"/>
        <charset val="128"/>
        <scheme val="minor"/>
      </rPr>
      <t>盲目で戦術的優位</t>
    </r>
    <r>
      <rPr>
        <sz val="11"/>
        <color theme="1"/>
        <rFont val="ＭＳ Ｐゴシック"/>
        <family val="2"/>
        <charset val="128"/>
        <scheme val="minor"/>
      </rPr>
      <t>　期待しすぎるな。　あくまで最後の手段。</t>
    </r>
    <rPh sb="5" eb="7">
      <t>モウモク</t>
    </rPh>
    <rPh sb="8" eb="11">
      <t>センジュツテキ</t>
    </rPh>
    <rPh sb="11" eb="13">
      <t>ユウイ</t>
    </rPh>
    <rPh sb="14" eb="16">
      <t>キタイ</t>
    </rPh>
    <rPh sb="27" eb="29">
      <t>サイゴ</t>
    </rPh>
    <rPh sb="30" eb="32">
      <t>シュダン</t>
    </rPh>
    <phoneticPr fontId="1"/>
  </si>
  <si>
    <r>
      <t>　</t>
    </r>
    <r>
      <rPr>
        <b/>
        <sz val="11"/>
        <color rgb="FFFF0000"/>
        <rFont val="ＭＳ Ｐゴシック"/>
        <family val="3"/>
        <charset val="128"/>
        <scheme val="minor"/>
      </rPr>
      <t>＜拡散＞無理</t>
    </r>
    <rPh sb="2" eb="4">
      <t>カクサン</t>
    </rPh>
    <rPh sb="5" eb="7">
      <t>ムリ</t>
    </rPh>
    <phoneticPr fontId="1"/>
  </si>
  <si>
    <r>
      <t>ファイアー･ウォリアーは</t>
    </r>
    <r>
      <rPr>
        <b/>
        <sz val="11"/>
        <color rgb="FFFF0000"/>
        <rFont val="ＭＳ Ｐゴシック"/>
        <family val="3"/>
        <charset val="128"/>
        <scheme val="minor"/>
      </rPr>
      <t>飛行6（ホバリング）</t>
    </r>
    <r>
      <rPr>
        <sz val="11"/>
        <color theme="1"/>
        <rFont val="ＭＳ Ｐゴシック"/>
        <family val="2"/>
        <charset val="128"/>
        <scheme val="minor"/>
      </rPr>
      <t>の移動速度を持つ。</t>
    </r>
    <phoneticPr fontId="1"/>
  </si>
  <si>
    <r>
      <t>　　モーに隣接する1体の</t>
    </r>
    <r>
      <rPr>
        <b/>
        <sz val="11"/>
        <color rgb="FFFF0000"/>
        <rFont val="ＭＳ Ｐゴシック"/>
        <family val="3"/>
        <charset val="128"/>
        <scheme val="minor"/>
      </rPr>
      <t>敵がモーを目標に含まない1回の近接攻撃</t>
    </r>
    <r>
      <rPr>
        <sz val="11"/>
        <color theme="1"/>
        <rFont val="ＭＳ Ｐゴシック"/>
        <family val="2"/>
        <charset val="128"/>
        <scheme val="minor"/>
      </rPr>
      <t>を行った場合、</t>
    </r>
    <rPh sb="5" eb="7">
      <t>リンセツ</t>
    </rPh>
    <rPh sb="10" eb="11">
      <t>タイ</t>
    </rPh>
    <rPh sb="12" eb="13">
      <t>テキ</t>
    </rPh>
    <rPh sb="17" eb="19">
      <t>モクヒョウ</t>
    </rPh>
    <rPh sb="20" eb="21">
      <t>フク</t>
    </rPh>
    <rPh sb="25" eb="26">
      <t>カイ</t>
    </rPh>
    <rPh sb="27" eb="29">
      <t>キンセツ</t>
    </rPh>
    <rPh sb="29" eb="31">
      <t>コウゲキ</t>
    </rPh>
    <rPh sb="32" eb="33">
      <t>オコナ</t>
    </rPh>
    <rPh sb="35" eb="37">
      <t>バアイ</t>
    </rPh>
    <phoneticPr fontId="1"/>
  </si>
  <si>
    <r>
      <t>　　その攻撃が解決された後でモーは</t>
    </r>
    <r>
      <rPr>
        <b/>
        <sz val="11"/>
        <color rgb="FFFF0000"/>
        <rFont val="ＭＳ Ｐゴシック"/>
        <family val="3"/>
        <charset val="128"/>
        <scheme val="minor"/>
      </rPr>
      <t>その敵に対して機会攻撃</t>
    </r>
    <r>
      <rPr>
        <sz val="11"/>
        <color theme="1"/>
        <rFont val="ＭＳ Ｐゴシック"/>
        <family val="2"/>
        <charset val="128"/>
        <scheme val="minor"/>
      </rPr>
      <t>を行う事が出来る。</t>
    </r>
    <rPh sb="4" eb="6">
      <t>コウゲキ</t>
    </rPh>
    <rPh sb="7" eb="9">
      <t>カイケツ</t>
    </rPh>
    <rPh sb="12" eb="13">
      <t>アト</t>
    </rPh>
    <rPh sb="19" eb="20">
      <t>テキ</t>
    </rPh>
    <rPh sb="21" eb="22">
      <t>タイ</t>
    </rPh>
    <rPh sb="24" eb="26">
      <t>キカイ</t>
    </rPh>
    <rPh sb="26" eb="28">
      <t>コウゲキ</t>
    </rPh>
    <rPh sb="29" eb="30">
      <t>オコナ</t>
    </rPh>
    <rPh sb="31" eb="32">
      <t>コト</t>
    </rPh>
    <rPh sb="33" eb="35">
      <t>デキ</t>
    </rPh>
    <phoneticPr fontId="1"/>
  </si>
  <si>
    <r>
      <t>アビサル･モーは</t>
    </r>
    <r>
      <rPr>
        <b/>
        <sz val="11"/>
        <color rgb="FFFF0000"/>
        <rFont val="ＭＳ Ｐゴシック"/>
        <family val="3"/>
        <charset val="128"/>
        <scheme val="minor"/>
      </rPr>
      <t>6の移動速度</t>
    </r>
    <r>
      <rPr>
        <sz val="11"/>
        <color theme="1"/>
        <rFont val="ＭＳ Ｐゴシック"/>
        <family val="2"/>
        <charset val="128"/>
        <scheme val="minor"/>
      </rPr>
      <t>を持つ。</t>
    </r>
    <phoneticPr fontId="1"/>
  </si>
  <si>
    <r>
      <t>アローホークは</t>
    </r>
    <r>
      <rPr>
        <b/>
        <sz val="11"/>
        <color rgb="FFFF0000"/>
        <rFont val="ＭＳ Ｐゴシック"/>
        <family val="3"/>
        <charset val="128"/>
        <scheme val="minor"/>
      </rPr>
      <t>8（ホバリング）</t>
    </r>
    <r>
      <rPr>
        <sz val="11"/>
        <color theme="1"/>
        <rFont val="ＭＳ Ｐゴシック"/>
        <family val="2"/>
        <charset val="128"/>
        <scheme val="minor"/>
      </rPr>
      <t>の移動速度を持つ。</t>
    </r>
    <phoneticPr fontId="1"/>
  </si>
  <si>
    <r>
      <t>　　　　　　　　　　　　　　　　　　　　　　　　</t>
    </r>
    <r>
      <rPr>
        <b/>
        <sz val="16"/>
        <color rgb="FFFF0000"/>
        <rFont val="ＭＳ Ｐゴシック"/>
        <family val="3"/>
        <charset val="128"/>
        <scheme val="minor"/>
      </rPr>
      <t>１２マスシフト</t>
    </r>
    <phoneticPr fontId="1"/>
  </si>
  <si>
    <r>
      <t>　　②１２マス移動を活かして</t>
    </r>
    <r>
      <rPr>
        <b/>
        <sz val="11"/>
        <color rgb="FFFF0000"/>
        <rFont val="ＭＳ Ｐゴシック"/>
        <family val="3"/>
        <charset val="128"/>
        <scheme val="minor"/>
      </rPr>
      <t>攻撃的に動く</t>
    </r>
    <r>
      <rPr>
        <sz val="11"/>
        <color theme="1"/>
        <rFont val="ＭＳ Ｐゴシック"/>
        <family val="2"/>
        <charset val="128"/>
        <scheme val="minor"/>
      </rPr>
      <t>。多少複雑な地形でも例え敵の配置が厳しくても</t>
    </r>
    <rPh sb="7" eb="9">
      <t>イドウ</t>
    </rPh>
    <rPh sb="10" eb="11">
      <t>イ</t>
    </rPh>
    <rPh sb="14" eb="17">
      <t>コウゲキテキ</t>
    </rPh>
    <rPh sb="18" eb="19">
      <t>ウゴ</t>
    </rPh>
    <rPh sb="21" eb="23">
      <t>タショウ</t>
    </rPh>
    <rPh sb="23" eb="25">
      <t>フクザツ</t>
    </rPh>
    <rPh sb="26" eb="28">
      <t>チケイ</t>
    </rPh>
    <rPh sb="30" eb="31">
      <t>タト</t>
    </rPh>
    <rPh sb="32" eb="33">
      <t>テキ</t>
    </rPh>
    <rPh sb="34" eb="36">
      <t>ハイチ</t>
    </rPh>
    <rPh sb="37" eb="38">
      <t>キビ</t>
    </rPh>
    <phoneticPr fontId="1"/>
  </si>
  <si>
    <r>
      <t>　　　特に、</t>
    </r>
    <r>
      <rPr>
        <b/>
        <sz val="11"/>
        <color rgb="FFFF0000"/>
        <rFont val="ＭＳ Ｐゴシック"/>
        <family val="3"/>
        <charset val="128"/>
        <scheme val="minor"/>
      </rPr>
      <t>無双の反応</t>
    </r>
    <r>
      <rPr>
        <sz val="11"/>
        <color theme="1"/>
        <rFont val="ＭＳ Ｐゴシック"/>
        <family val="2"/>
        <charset val="128"/>
        <scheme val="minor"/>
      </rPr>
      <t>がある以上、１R目に</t>
    </r>
    <r>
      <rPr>
        <b/>
        <sz val="11"/>
        <color rgb="FFFF0000"/>
        <rFont val="ＭＳ Ｐゴシック"/>
        <family val="3"/>
        <charset val="128"/>
        <scheme val="minor"/>
      </rPr>
      <t>移動力が足りなり事を理由に</t>
    </r>
    <rPh sb="3" eb="4">
      <t>トク</t>
    </rPh>
    <rPh sb="6" eb="8">
      <t>ムソウ</t>
    </rPh>
    <rPh sb="9" eb="11">
      <t>ハンノウ</t>
    </rPh>
    <rPh sb="14" eb="16">
      <t>イジョウ</t>
    </rPh>
    <rPh sb="19" eb="20">
      <t>メ</t>
    </rPh>
    <rPh sb="21" eb="23">
      <t>イドウ</t>
    </rPh>
    <rPh sb="23" eb="24">
      <t>リョク</t>
    </rPh>
    <rPh sb="25" eb="26">
      <t>タ</t>
    </rPh>
    <rPh sb="29" eb="30">
      <t>コト</t>
    </rPh>
    <rPh sb="31" eb="33">
      <t>リユウ</t>
    </rPh>
    <phoneticPr fontId="1"/>
  </si>
  <si>
    <r>
      <t>　　　範囲攻撃をカマすのを</t>
    </r>
    <r>
      <rPr>
        <b/>
        <sz val="11"/>
        <color rgb="FFFF0000"/>
        <rFont val="ＭＳ Ｐゴシック"/>
        <family val="3"/>
        <charset val="128"/>
        <scheme val="minor"/>
      </rPr>
      <t>諦めるのはナンセンス！</t>
    </r>
    <rPh sb="13" eb="14">
      <t>アキラ</t>
    </rPh>
    <phoneticPr fontId="1"/>
  </si>
  <si>
    <r>
      <t>　　　</t>
    </r>
    <r>
      <rPr>
        <b/>
        <sz val="11"/>
        <color rgb="FFFF0000"/>
        <rFont val="ＭＳ Ｐゴシック"/>
        <family val="3"/>
        <charset val="128"/>
        <scheme val="minor"/>
      </rPr>
      <t>疾走と違って攻撃にペナルティがないのが◎</t>
    </r>
    <rPh sb="3" eb="5">
      <t>シッソウ</t>
    </rPh>
    <rPh sb="6" eb="7">
      <t>チガ</t>
    </rPh>
    <rPh sb="9" eb="11">
      <t>コウゲキ</t>
    </rPh>
    <phoneticPr fontId="1"/>
  </si>
  <si>
    <t>　　　攻撃的に動くと、必然的に、味方の集団から離れるので、範囲攻撃も回避しやすい</t>
    <rPh sb="3" eb="6">
      <t>コウゲキテキ</t>
    </rPh>
    <rPh sb="7" eb="8">
      <t>ウゴ</t>
    </rPh>
    <rPh sb="11" eb="14">
      <t>ヒツゼンテキ</t>
    </rPh>
    <rPh sb="16" eb="18">
      <t>ミカタ</t>
    </rPh>
    <rPh sb="19" eb="21">
      <t>シュウダン</t>
    </rPh>
    <rPh sb="23" eb="24">
      <t>ハナ</t>
    </rPh>
    <rPh sb="29" eb="31">
      <t>ハンイ</t>
    </rPh>
    <rPh sb="31" eb="33">
      <t>コウゲキ</t>
    </rPh>
    <rPh sb="34" eb="36">
      <t>カイヒ</t>
    </rPh>
    <phoneticPr fontId="1"/>
  </si>
  <si>
    <r>
      <t>　マイナーが要る。　</t>
    </r>
    <r>
      <rPr>
        <b/>
        <sz val="11"/>
        <color rgb="FFFF0000"/>
        <rFont val="ＭＳ Ｐゴシック"/>
        <family val="3"/>
        <charset val="128"/>
        <scheme val="minor"/>
      </rPr>
      <t>隣接できないと意味がない</t>
    </r>
    <r>
      <rPr>
        <sz val="11"/>
        <color theme="1"/>
        <rFont val="ＭＳ Ｐゴシック"/>
        <family val="2"/>
        <charset val="128"/>
        <scheme val="minor"/>
      </rPr>
      <t>。　自分にしか付けられない。</t>
    </r>
    <rPh sb="6" eb="7">
      <t>イ</t>
    </rPh>
    <rPh sb="10" eb="12">
      <t>リンセツ</t>
    </rPh>
    <rPh sb="17" eb="19">
      <t>イミ</t>
    </rPh>
    <rPh sb="24" eb="26">
      <t>ジブン</t>
    </rPh>
    <rPh sb="29" eb="30">
      <t>ツ</t>
    </rPh>
    <phoneticPr fontId="1"/>
  </si>
  <si>
    <t>　　③結局、火力を除けばモーちゃんの機会攻撃よりもかなり高性能だったりする…。</t>
    <rPh sb="3" eb="5">
      <t>ケッキョク</t>
    </rPh>
    <rPh sb="6" eb="8">
      <t>カリョク</t>
    </rPh>
    <rPh sb="9" eb="10">
      <t>ノゾ</t>
    </rPh>
    <rPh sb="18" eb="20">
      <t>キカイ</t>
    </rPh>
    <rPh sb="20" eb="22">
      <t>コウゲキ</t>
    </rPh>
    <rPh sb="28" eb="31">
      <t>コウセイノウ</t>
    </rPh>
    <phoneticPr fontId="1"/>
  </si>
  <si>
    <r>
      <t>　　</t>
    </r>
    <r>
      <rPr>
        <sz val="11"/>
        <color rgb="FFFF0000"/>
        <rFont val="ＭＳ Ｐゴシック"/>
        <family val="3"/>
        <charset val="128"/>
        <scheme val="minor"/>
      </rPr>
      <t>標準アクションが要る</t>
    </r>
    <r>
      <rPr>
        <sz val="11"/>
        <color theme="1"/>
        <rFont val="ＭＳ Ｐゴシック"/>
        <family val="2"/>
        <charset val="128"/>
        <scheme val="minor"/>
      </rPr>
      <t>。　マイナー維持が必要。　他の維持条件も細かくて厳しい。</t>
    </r>
    <rPh sb="2" eb="4">
      <t>ヒョウジュン</t>
    </rPh>
    <rPh sb="10" eb="11">
      <t>イ</t>
    </rPh>
    <rPh sb="18" eb="20">
      <t>イジ</t>
    </rPh>
    <rPh sb="21" eb="23">
      <t>ヒツヨウ</t>
    </rPh>
    <rPh sb="25" eb="26">
      <t>ホカ</t>
    </rPh>
    <rPh sb="27" eb="29">
      <t>イジ</t>
    </rPh>
    <rPh sb="29" eb="31">
      <t>ジョウケン</t>
    </rPh>
    <rPh sb="32" eb="33">
      <t>コマ</t>
    </rPh>
    <rPh sb="36" eb="37">
      <t>キビ</t>
    </rPh>
    <phoneticPr fontId="1"/>
  </si>
  <si>
    <r>
      <t>　　①</t>
    </r>
    <r>
      <rPr>
        <b/>
        <sz val="11"/>
        <color rgb="FFFF0000"/>
        <rFont val="ＭＳ Ｐゴシック"/>
        <family val="3"/>
        <charset val="128"/>
        <scheme val="minor"/>
      </rPr>
      <t>幻惑しない</t>
    </r>
    <r>
      <rPr>
        <sz val="11"/>
        <color theme="1"/>
        <rFont val="ＭＳ Ｐゴシック"/>
        <family val="2"/>
        <charset val="128"/>
        <scheme val="minor"/>
      </rPr>
      <t>不死身の</t>
    </r>
    <r>
      <rPr>
        <b/>
        <sz val="11"/>
        <color rgb="FFFF0000"/>
        <rFont val="ＭＳ Ｐゴシック"/>
        <family val="3"/>
        <charset val="128"/>
        <scheme val="minor"/>
      </rPr>
      <t>挟撃要員</t>
    </r>
    <r>
      <rPr>
        <sz val="11"/>
        <color theme="1"/>
        <rFont val="ＭＳ Ｐゴシック"/>
        <family val="2"/>
        <charset val="128"/>
        <scheme val="minor"/>
      </rPr>
      <t>　とりあえず、</t>
    </r>
    <r>
      <rPr>
        <b/>
        <sz val="11"/>
        <color rgb="FFFF0000"/>
        <rFont val="ＭＳ Ｐゴシック"/>
        <family val="3"/>
        <charset val="128"/>
        <scheme val="minor"/>
      </rPr>
      <t>死にはしない</t>
    </r>
    <r>
      <rPr>
        <sz val="11"/>
        <color theme="1"/>
        <rFont val="ＭＳ Ｐゴシック"/>
        <family val="2"/>
        <charset val="128"/>
        <scheme val="minor"/>
      </rPr>
      <t>。</t>
    </r>
    <r>
      <rPr>
        <b/>
        <sz val="11"/>
        <color rgb="FFFF0000"/>
        <rFont val="ＭＳ Ｐゴシック"/>
        <family val="3"/>
        <charset val="128"/>
        <scheme val="minor"/>
      </rPr>
      <t>ダメージも貰わない</t>
    </r>
    <r>
      <rPr>
        <sz val="11"/>
        <color theme="1"/>
        <rFont val="ＭＳ Ｐゴシック"/>
        <family val="2"/>
        <charset val="128"/>
        <scheme val="minor"/>
      </rPr>
      <t>。</t>
    </r>
    <rPh sb="3" eb="5">
      <t>ゲンワク</t>
    </rPh>
    <rPh sb="8" eb="11">
      <t>フジミ</t>
    </rPh>
    <rPh sb="12" eb="14">
      <t>キョウゲキ</t>
    </rPh>
    <rPh sb="14" eb="16">
      <t>ヨウイン</t>
    </rPh>
    <rPh sb="23" eb="24">
      <t>シ</t>
    </rPh>
    <rPh sb="35" eb="36">
      <t>モラ</t>
    </rPh>
    <phoneticPr fontId="1"/>
  </si>
  <si>
    <r>
      <t>　　　</t>
    </r>
    <r>
      <rPr>
        <b/>
        <sz val="11"/>
        <color rgb="FFFF0000"/>
        <rFont val="ＭＳ Ｐゴシック"/>
        <family val="3"/>
        <charset val="128"/>
        <scheme val="minor"/>
      </rPr>
      <t>障害物にならない</t>
    </r>
    <r>
      <rPr>
        <sz val="11"/>
        <color theme="1"/>
        <rFont val="ＭＳ Ｐゴシック"/>
        <family val="2"/>
        <charset val="128"/>
        <scheme val="minor"/>
      </rPr>
      <t>のは一長一短か？　とっさに出せないのは大きく減点…。</t>
    </r>
    <rPh sb="3" eb="6">
      <t>ショウガイブツ</t>
    </rPh>
    <rPh sb="13" eb="17">
      <t>イッチョウイッタン</t>
    </rPh>
    <rPh sb="24" eb="25">
      <t>ダ</t>
    </rPh>
    <rPh sb="30" eb="31">
      <t>オオ</t>
    </rPh>
    <rPh sb="33" eb="35">
      <t>ゲンテン</t>
    </rPh>
    <phoneticPr fontId="1"/>
  </si>
  <si>
    <r>
      <t>　　②敵の攻撃は激しくないが、</t>
    </r>
    <r>
      <rPr>
        <b/>
        <sz val="11"/>
        <color rgb="FFFF0000"/>
        <rFont val="ＭＳ Ｐゴシック"/>
        <family val="3"/>
        <charset val="128"/>
        <scheme val="minor"/>
      </rPr>
      <t>リョウが罠感知</t>
    </r>
    <r>
      <rPr>
        <sz val="11"/>
        <color theme="1"/>
        <rFont val="ＭＳ Ｐゴシック"/>
        <family val="2"/>
        <charset val="128"/>
        <scheme val="minor"/>
      </rPr>
      <t>しなければならない時、とりあえず出してみる。</t>
    </r>
    <rPh sb="3" eb="4">
      <t>テキ</t>
    </rPh>
    <rPh sb="5" eb="7">
      <t>コウゲキ</t>
    </rPh>
    <rPh sb="8" eb="9">
      <t>ハゲ</t>
    </rPh>
    <rPh sb="19" eb="20">
      <t>ワナ</t>
    </rPh>
    <rPh sb="20" eb="22">
      <t>カンチ</t>
    </rPh>
    <rPh sb="31" eb="32">
      <t>トキ</t>
    </rPh>
    <rPh sb="38" eb="39">
      <t>ダ</t>
    </rPh>
    <phoneticPr fontId="1"/>
  </si>
  <si>
    <t>　　　　　　　　　　　　　　　　　　　　　　　　　　　　　　　　　　　　　　　　　　　ついでに挟撃要員</t>
    <rPh sb="47" eb="49">
      <t>キョウゲキ</t>
    </rPh>
    <rPh sb="49" eb="51">
      <t>ヨウイン</t>
    </rPh>
    <phoneticPr fontId="1"/>
  </si>
  <si>
    <r>
      <t>　　　</t>
    </r>
    <r>
      <rPr>
        <b/>
        <sz val="11"/>
        <color rgb="FFFF0000"/>
        <rFont val="ＭＳ Ｐゴシック"/>
        <family val="3"/>
        <charset val="128"/>
        <scheme val="minor"/>
      </rPr>
      <t>何も考えずに自分のターンにいきなりマスレジは厳禁！！</t>
    </r>
    <rPh sb="3" eb="4">
      <t>ナニ</t>
    </rPh>
    <rPh sb="5" eb="6">
      <t>カンガ</t>
    </rPh>
    <rPh sb="9" eb="11">
      <t>ジブン</t>
    </rPh>
    <rPh sb="25" eb="27">
      <t>ゲンキン</t>
    </rPh>
    <phoneticPr fontId="1"/>
  </si>
  <si>
    <t>　　　　　　１：標準アクション　　範囲攻撃（無双の反応）</t>
    <rPh sb="8" eb="10">
      <t>ヒョウジュン</t>
    </rPh>
    <rPh sb="17" eb="19">
      <t>ハンイ</t>
    </rPh>
    <rPh sb="19" eb="21">
      <t>コウゲキ</t>
    </rPh>
    <rPh sb="22" eb="24">
      <t>ムソウ</t>
    </rPh>
    <rPh sb="25" eb="27">
      <t>ハンノウ</t>
    </rPh>
    <phoneticPr fontId="1"/>
  </si>
  <si>
    <t>　　　　　　５：何かテキトーに…　追加アクション</t>
    <rPh sb="8" eb="9">
      <t>ナニ</t>
    </rPh>
    <rPh sb="17" eb="19">
      <t>ツイカ</t>
    </rPh>
    <phoneticPr fontId="1"/>
  </si>
  <si>
    <r>
      <t>　　　　　</t>
    </r>
    <r>
      <rPr>
        <b/>
        <sz val="11"/>
        <color rgb="FFFF0000"/>
        <rFont val="ＭＳ Ｐゴシック"/>
        <family val="3"/>
        <charset val="128"/>
        <scheme val="minor"/>
      </rPr>
      <t>範囲攻撃</t>
    </r>
    <r>
      <rPr>
        <sz val="11"/>
        <color theme="1"/>
        <rFont val="ＭＳ Ｐゴシック"/>
        <family val="2"/>
        <charset val="128"/>
        <scheme val="minor"/>
      </rPr>
      <t>　＞　オーラ等の確定ダメージ　＞　継続ダメージ　＞　単発攻撃　の順か？</t>
    </r>
    <rPh sb="5" eb="7">
      <t>ハンイ</t>
    </rPh>
    <rPh sb="7" eb="9">
      <t>コウゲキ</t>
    </rPh>
    <rPh sb="15" eb="16">
      <t>ナド</t>
    </rPh>
    <rPh sb="17" eb="19">
      <t>カクテイ</t>
    </rPh>
    <rPh sb="26" eb="28">
      <t>ケイゾク</t>
    </rPh>
    <rPh sb="35" eb="37">
      <t>タンパツ</t>
    </rPh>
    <rPh sb="37" eb="39">
      <t>コウゲキ</t>
    </rPh>
    <rPh sb="41" eb="42">
      <t>ジュン</t>
    </rPh>
    <phoneticPr fontId="1"/>
  </si>
  <si>
    <r>
      <t>　　召喚ｷｰﾜｰﾄﾞがないからテレポートのオマケなし。　</t>
    </r>
    <r>
      <rPr>
        <b/>
        <sz val="11"/>
        <color rgb="FFFF0000"/>
        <rFont val="ＭＳ Ｐゴシック"/>
        <family val="3"/>
        <charset val="128"/>
        <scheme val="minor"/>
      </rPr>
      <t>射程１０なのは実はかなり短い</t>
    </r>
    <r>
      <rPr>
        <sz val="11"/>
        <color theme="1"/>
        <rFont val="ＭＳ Ｐゴシック"/>
        <family val="2"/>
        <charset val="128"/>
        <scheme val="minor"/>
      </rPr>
      <t>。</t>
    </r>
    <rPh sb="2" eb="4">
      <t>ショウカン</t>
    </rPh>
    <rPh sb="28" eb="30">
      <t>シャテイ</t>
    </rPh>
    <rPh sb="35" eb="36">
      <t>ジツ</t>
    </rPh>
    <rPh sb="40" eb="41">
      <t>ミジカ</t>
    </rPh>
    <phoneticPr fontId="1"/>
  </si>
  <si>
    <r>
      <t>　　　余れば</t>
    </r>
    <r>
      <rPr>
        <b/>
        <sz val="11"/>
        <color rgb="FFFF0000"/>
        <rFont val="ＭＳ Ｐゴシック"/>
        <family val="3"/>
        <charset val="128"/>
        <scheme val="minor"/>
      </rPr>
      <t>マメに召喚に接近しておかないといざという時に回復できない</t>
    </r>
    <r>
      <rPr>
        <sz val="11"/>
        <color theme="1"/>
        <rFont val="ＭＳ Ｐゴシック"/>
        <family val="2"/>
        <charset val="128"/>
        <scheme val="minor"/>
      </rPr>
      <t>。</t>
    </r>
    <rPh sb="3" eb="4">
      <t>アマ</t>
    </rPh>
    <rPh sb="9" eb="11">
      <t>ショウカン</t>
    </rPh>
    <rPh sb="12" eb="14">
      <t>セッキン</t>
    </rPh>
    <rPh sb="26" eb="27">
      <t>トキ</t>
    </rPh>
    <rPh sb="28" eb="30">
      <t>カイフク</t>
    </rPh>
    <phoneticPr fontId="1"/>
  </si>
  <si>
    <r>
      <t>　　　よって、</t>
    </r>
    <r>
      <rPr>
        <b/>
        <sz val="11"/>
        <color rgb="FFFF0000"/>
        <rFont val="ＭＳ Ｐゴシック"/>
        <family val="3"/>
        <charset val="128"/>
        <scheme val="minor"/>
      </rPr>
      <t>マイナーが余ってる時にとっとと使っておく</t>
    </r>
    <r>
      <rPr>
        <sz val="11"/>
        <color theme="1"/>
        <rFont val="ＭＳ Ｐゴシック"/>
        <family val="2"/>
        <charset val="128"/>
        <scheme val="minor"/>
      </rPr>
      <t>。</t>
    </r>
    <rPh sb="12" eb="13">
      <t>アマ</t>
    </rPh>
    <rPh sb="16" eb="17">
      <t>トキ</t>
    </rPh>
    <rPh sb="22" eb="23">
      <t>ツカ</t>
    </rPh>
    <phoneticPr fontId="1"/>
  </si>
  <si>
    <r>
      <t>　　　</t>
    </r>
    <r>
      <rPr>
        <b/>
        <sz val="11"/>
        <color rgb="FFFF0000"/>
        <rFont val="ＭＳ Ｐゴシック"/>
        <family val="3"/>
        <charset val="128"/>
        <scheme val="minor"/>
      </rPr>
      <t>遭遇終了まで生きていてくれればいい</t>
    </r>
    <r>
      <rPr>
        <sz val="11"/>
        <color theme="1"/>
        <rFont val="ＭＳ Ｐゴシック"/>
        <family val="2"/>
        <charset val="128"/>
        <scheme val="minor"/>
      </rPr>
      <t>ので、回復量にこだわらない。</t>
    </r>
    <rPh sb="3" eb="5">
      <t>ソウグウ</t>
    </rPh>
    <rPh sb="5" eb="7">
      <t>シュウリョウ</t>
    </rPh>
    <rPh sb="9" eb="10">
      <t>イ</t>
    </rPh>
    <rPh sb="23" eb="25">
      <t>カイフク</t>
    </rPh>
    <rPh sb="25" eb="26">
      <t>リョウ</t>
    </rPh>
    <phoneticPr fontId="1"/>
  </si>
  <si>
    <t>　注意</t>
    <rPh sb="1" eb="3">
      <t>チュウイ</t>
    </rPh>
    <phoneticPr fontId="1"/>
  </si>
  <si>
    <t>　　安心して死地へ送り出してあげよう。</t>
    <rPh sb="2" eb="4">
      <t>アンシン</t>
    </rPh>
    <rPh sb="6" eb="8">
      <t>シチ</t>
    </rPh>
    <rPh sb="9" eb="10">
      <t>オク</t>
    </rPh>
    <rPh sb="11" eb="12">
      <t>ダ</t>
    </rPh>
    <phoneticPr fontId="1"/>
  </si>
  <si>
    <t>　　　　リョウ本体は逃げ放題(笑)</t>
    <rPh sb="7" eb="9">
      <t>ホンタイ</t>
    </rPh>
    <rPh sb="10" eb="11">
      <t>ニ</t>
    </rPh>
    <rPh sb="12" eb="14">
      <t>ホウダイ</t>
    </rPh>
    <rPh sb="14" eb="17">
      <t>ワライ</t>
    </rPh>
    <phoneticPr fontId="1"/>
  </si>
  <si>
    <t>　　　意外とキツいので、（AP使えば解決だけどね…）</t>
    <phoneticPr fontId="1"/>
  </si>
  <si>
    <t>サモン・アイアン・コーホート</t>
    <phoneticPr fontId="1"/>
  </si>
  <si>
    <t>ウィザード／汎用／６　（秘１３）</t>
    <rPh sb="6" eb="8">
      <t>ハンヨウ</t>
    </rPh>
    <rPh sb="12" eb="13">
      <t>ヒ</t>
    </rPh>
    <phoneticPr fontId="1"/>
  </si>
  <si>
    <t>アイアン・コーホート</t>
    <phoneticPr fontId="1"/>
  </si>
  <si>
    <t>1体の小型サイズのアイアン・コーホートを召喚する。</t>
    <rPh sb="3" eb="4">
      <t>ショウ</t>
    </rPh>
    <phoneticPr fontId="1"/>
  </si>
  <si>
    <t>　　即応・割込：使用者が遠隔攻撃または近接攻撃の目標とされた際、</t>
    <rPh sb="2" eb="4">
      <t>ソクオウ</t>
    </rPh>
    <rPh sb="5" eb="7">
      <t>ワリコ</t>
    </rPh>
    <rPh sb="8" eb="11">
      <t>シヨウシャ</t>
    </rPh>
    <rPh sb="12" eb="14">
      <t>エンカク</t>
    </rPh>
    <rPh sb="14" eb="16">
      <t>コウゲキ</t>
    </rPh>
    <rPh sb="19" eb="21">
      <t>キンセツ</t>
    </rPh>
    <rPh sb="21" eb="23">
      <t>コウゲキ</t>
    </rPh>
    <rPh sb="24" eb="26">
      <t>モクヒョウ</t>
    </rPh>
    <rPh sb="30" eb="31">
      <t>サイ</t>
    </rPh>
    <phoneticPr fontId="1"/>
  </si>
  <si>
    <r>
      <t>アイアン・コーホートは</t>
    </r>
    <r>
      <rPr>
        <b/>
        <sz val="11"/>
        <color rgb="FFFF0000"/>
        <rFont val="ＭＳ Ｐゴシック"/>
        <family val="3"/>
        <charset val="128"/>
        <scheme val="minor"/>
      </rPr>
      <t>６の移動速度</t>
    </r>
    <r>
      <rPr>
        <sz val="11"/>
        <color theme="1"/>
        <rFont val="ＭＳ Ｐゴシック"/>
        <family val="2"/>
        <charset val="128"/>
        <scheme val="minor"/>
      </rPr>
      <t>を持つ。</t>
    </r>
    <phoneticPr fontId="1"/>
  </si>
  <si>
    <r>
      <t>また、</t>
    </r>
    <r>
      <rPr>
        <b/>
        <sz val="11"/>
        <color rgb="FFFF0000"/>
        <rFont val="ＭＳ Ｐゴシック"/>
        <family val="3"/>
        <charset val="128"/>
        <scheme val="minor"/>
      </rPr>
      <t>ACに+2</t>
    </r>
    <r>
      <rPr>
        <sz val="11"/>
        <color theme="1"/>
        <rFont val="ＭＳ Ｐゴシック"/>
        <family val="2"/>
        <charset val="128"/>
        <scheme val="minor"/>
      </rPr>
      <t>のボーナスを有している。</t>
    </r>
    <phoneticPr fontId="1"/>
  </si>
  <si>
    <r>
      <t>　　アイアン・コーホートが</t>
    </r>
    <r>
      <rPr>
        <b/>
        <sz val="11"/>
        <color rgb="FFFF0000"/>
        <rFont val="ＭＳ Ｐゴシック"/>
        <family val="3"/>
        <charset val="128"/>
        <scheme val="minor"/>
      </rPr>
      <t>使用者に隣接していたなら</t>
    </r>
    <r>
      <rPr>
        <sz val="11"/>
        <color theme="1"/>
        <rFont val="ＭＳ Ｐゴシック"/>
        <family val="2"/>
        <charset val="128"/>
        <scheme val="minor"/>
      </rPr>
      <t>、使用者に代わって</t>
    </r>
    <rPh sb="13" eb="16">
      <t>シヨウシャ</t>
    </rPh>
    <rPh sb="17" eb="19">
      <t>リンセツ</t>
    </rPh>
    <rPh sb="26" eb="29">
      <t>シヨウシャ</t>
    </rPh>
    <rPh sb="30" eb="31">
      <t>カ</t>
    </rPh>
    <phoneticPr fontId="1"/>
  </si>
  <si>
    <r>
      <t>　　アイアン・コーホートがその</t>
    </r>
    <r>
      <rPr>
        <b/>
        <sz val="11"/>
        <color rgb="FFFF0000"/>
        <rFont val="ＭＳ Ｐゴシック"/>
        <family val="3"/>
        <charset val="128"/>
        <scheme val="minor"/>
      </rPr>
      <t>攻撃の目標となる</t>
    </r>
    <r>
      <rPr>
        <sz val="11"/>
        <color theme="1"/>
        <rFont val="ＭＳ Ｐゴシック"/>
        <family val="2"/>
        <charset val="128"/>
        <scheme val="minor"/>
      </rPr>
      <t>。</t>
    </r>
    <rPh sb="15" eb="17">
      <t>コウゲキ</t>
    </rPh>
    <rPh sb="18" eb="20">
      <t>モクヒョウ</t>
    </rPh>
    <phoneticPr fontId="1"/>
  </si>
  <si>
    <t>解説・使い時・他PCとの連携等　　　</t>
    <rPh sb="0" eb="2">
      <t>カイセツ</t>
    </rPh>
    <rPh sb="3" eb="4">
      <t>ツカ</t>
    </rPh>
    <rPh sb="5" eb="6">
      <t>ドキ</t>
    </rPh>
    <rPh sb="7" eb="8">
      <t>タ</t>
    </rPh>
    <rPh sb="12" eb="14">
      <t>レンケイ</t>
    </rPh>
    <rPh sb="14" eb="15">
      <t>ナド</t>
    </rPh>
    <phoneticPr fontId="1"/>
  </si>
  <si>
    <t>[一日毎]◆[召喚]、[装具]、[秘術]</t>
    <phoneticPr fontId="1"/>
  </si>
  <si>
    <t>使用者はアイアン・コーホートに以下の特殊命令を下すことができる。</t>
    <phoneticPr fontId="1"/>
  </si>
  <si>
    <r>
      <t>解説・使い時・他PCとの連携等　　　　　＜注意＞</t>
    </r>
    <r>
      <rPr>
        <b/>
        <sz val="11"/>
        <color rgb="FFFF0000"/>
        <rFont val="ＭＳ Ｐゴシック"/>
        <family val="3"/>
        <charset val="128"/>
        <scheme val="minor"/>
      </rPr>
      <t>火ダメージは対策されやすい</t>
    </r>
    <rPh sb="0" eb="2">
      <t>カイセツ</t>
    </rPh>
    <rPh sb="3" eb="4">
      <t>ツカ</t>
    </rPh>
    <rPh sb="5" eb="6">
      <t>ドキ</t>
    </rPh>
    <rPh sb="7" eb="8">
      <t>タ</t>
    </rPh>
    <rPh sb="12" eb="14">
      <t>レンケイ</t>
    </rPh>
    <rPh sb="14" eb="15">
      <t>ナド</t>
    </rPh>
    <rPh sb="21" eb="23">
      <t>チュウイ</t>
    </rPh>
    <rPh sb="24" eb="25">
      <t>ヒ</t>
    </rPh>
    <rPh sb="30" eb="32">
      <t>タイサク</t>
    </rPh>
    <phoneticPr fontId="1"/>
  </si>
  <si>
    <t>　用途：①ザコ掃除</t>
    <rPh sb="1" eb="3">
      <t>ヨウト</t>
    </rPh>
    <rPh sb="7" eb="9">
      <t>ソウジ</t>
    </rPh>
    <phoneticPr fontId="1"/>
  </si>
  <si>
    <r>
      <t>　　　　　③カーテンなどの燃える</t>
    </r>
    <r>
      <rPr>
        <b/>
        <sz val="11"/>
        <color rgb="FFFF0000"/>
        <rFont val="ＭＳ Ｐゴシック"/>
        <family val="3"/>
        <charset val="128"/>
        <scheme val="minor"/>
      </rPr>
      <t>障害物を燃やす</t>
    </r>
    <r>
      <rPr>
        <sz val="11"/>
        <color theme="1"/>
        <rFont val="ＭＳ Ｐゴシック"/>
        <family val="2"/>
        <charset val="128"/>
        <scheme val="minor"/>
      </rPr>
      <t>。意外と重要。</t>
    </r>
    <rPh sb="13" eb="14">
      <t>モ</t>
    </rPh>
    <rPh sb="16" eb="19">
      <t>ショウガイブツ</t>
    </rPh>
    <rPh sb="20" eb="21">
      <t>モ</t>
    </rPh>
    <rPh sb="24" eb="26">
      <t>イガイ</t>
    </rPh>
    <rPh sb="27" eb="29">
      <t>ジュウヨウ</t>
    </rPh>
    <phoneticPr fontId="1"/>
  </si>
  <si>
    <r>
      <t>　＜拡散＞メインがザコ掃除なので</t>
    </r>
    <r>
      <rPr>
        <b/>
        <sz val="11"/>
        <color rgb="FFFF0000"/>
        <rFont val="ＭＳ Ｐゴシック"/>
        <family val="3"/>
        <charset val="128"/>
        <scheme val="minor"/>
      </rPr>
      <t>ほとんど拡散で使って問題なし</t>
    </r>
    <r>
      <rPr>
        <sz val="11"/>
        <color theme="1"/>
        <rFont val="ＭＳ Ｐゴシック"/>
        <family val="2"/>
        <charset val="128"/>
        <scheme val="minor"/>
      </rPr>
      <t>。所詮１ｄダメージ</t>
    </r>
    <rPh sb="2" eb="4">
      <t>カクサン</t>
    </rPh>
    <rPh sb="11" eb="13">
      <t>ソウジ</t>
    </rPh>
    <rPh sb="20" eb="22">
      <t>カクサン</t>
    </rPh>
    <rPh sb="23" eb="24">
      <t>ツカ</t>
    </rPh>
    <rPh sb="26" eb="28">
      <t>モンダイ</t>
    </rPh>
    <rPh sb="31" eb="33">
      <t>ショセン</t>
    </rPh>
    <phoneticPr fontId="1"/>
  </si>
  <si>
    <t>　＜歪曲＞フェイステップが余ってるなら別に使ってOK</t>
    <rPh sb="2" eb="4">
      <t>ワイキョク</t>
    </rPh>
    <rPh sb="13" eb="14">
      <t>アマ</t>
    </rPh>
    <rPh sb="19" eb="20">
      <t>ベツ</t>
    </rPh>
    <rPh sb="21" eb="22">
      <t>ツカ</t>
    </rPh>
    <phoneticPr fontId="1"/>
  </si>
  <si>
    <t>　　いかなるヒット効果も誘発しない。ダメージロールもなし</t>
    <rPh sb="9" eb="11">
      <t>コウカ</t>
    </rPh>
    <rPh sb="12" eb="14">
      <t>ユウハツ</t>
    </rPh>
    <phoneticPr fontId="1"/>
  </si>
  <si>
    <r>
      <t>　　</t>
    </r>
    <r>
      <rPr>
        <b/>
        <sz val="11"/>
        <color rgb="FFFF0000"/>
        <rFont val="ＭＳ Ｐゴシック"/>
        <family val="3"/>
        <charset val="128"/>
        <scheme val="minor"/>
      </rPr>
      <t>盲目に弱い</t>
    </r>
    <r>
      <rPr>
        <sz val="11"/>
        <color theme="1"/>
        <rFont val="ＭＳ Ｐゴシック"/>
        <family val="2"/>
        <charset val="128"/>
        <scheme val="minor"/>
      </rPr>
      <t>唯一のパワー</t>
    </r>
    <phoneticPr fontId="1"/>
  </si>
  <si>
    <r>
      <t>　　①効果重視で範囲攻撃スキーに使う。　ロール－２は</t>
    </r>
    <r>
      <rPr>
        <b/>
        <sz val="11"/>
        <color rgb="FFFF0000"/>
        <rFont val="ＭＳ Ｐゴシック"/>
        <family val="3"/>
        <charset val="128"/>
        <scheme val="minor"/>
      </rPr>
      <t>敵のロール数が多いほど効果大</t>
    </r>
    <r>
      <rPr>
        <sz val="11"/>
        <color theme="1"/>
        <rFont val="ＭＳ Ｐゴシック"/>
        <family val="2"/>
        <charset val="128"/>
        <scheme val="minor"/>
      </rPr>
      <t>。</t>
    </r>
    <rPh sb="3" eb="5">
      <t>コウカ</t>
    </rPh>
    <rPh sb="5" eb="7">
      <t>ジュウシ</t>
    </rPh>
    <rPh sb="8" eb="10">
      <t>ハンイ</t>
    </rPh>
    <rPh sb="10" eb="12">
      <t>コウゲキ</t>
    </rPh>
    <rPh sb="16" eb="17">
      <t>ツカ</t>
    </rPh>
    <rPh sb="26" eb="27">
      <t>テキ</t>
    </rPh>
    <rPh sb="31" eb="32">
      <t>スウ</t>
    </rPh>
    <rPh sb="33" eb="34">
      <t>オオ</t>
    </rPh>
    <rPh sb="37" eb="39">
      <t>コウカ</t>
    </rPh>
    <rPh sb="39" eb="40">
      <t>ダイ</t>
    </rPh>
    <phoneticPr fontId="1"/>
  </si>
  <si>
    <t>　　②５×５＋１の範囲でも狙えない２体を同時に狙えるのはそれなりにメリット</t>
    <rPh sb="9" eb="11">
      <t>ハンイ</t>
    </rPh>
    <rPh sb="13" eb="14">
      <t>ネラ</t>
    </rPh>
    <rPh sb="18" eb="19">
      <t>タイ</t>
    </rPh>
    <rPh sb="20" eb="22">
      <t>ドウジ</t>
    </rPh>
    <rPh sb="23" eb="24">
      <t>ネラ</t>
    </rPh>
    <phoneticPr fontId="1"/>
  </si>
  <si>
    <r>
      <t>用途　①</t>
    </r>
    <r>
      <rPr>
        <b/>
        <sz val="11"/>
        <color rgb="FFFF0000"/>
        <rFont val="ＭＳ Ｐゴシック"/>
        <family val="3"/>
        <charset val="128"/>
        <scheme val="minor"/>
      </rPr>
      <t>乱戦状態にぶち込む</t>
    </r>
    <r>
      <rPr>
        <sz val="11"/>
        <color theme="1"/>
        <rFont val="ＭＳ Ｐゴシック"/>
        <family val="2"/>
        <charset val="128"/>
        <scheme val="minor"/>
      </rPr>
      <t>。(歪曲温存できる)</t>
    </r>
    <rPh sb="0" eb="2">
      <t>ヨウト</t>
    </rPh>
    <rPh sb="4" eb="6">
      <t>ランセン</t>
    </rPh>
    <rPh sb="6" eb="8">
      <t>ジョウタイ</t>
    </rPh>
    <rPh sb="11" eb="12">
      <t>コ</t>
    </rPh>
    <rPh sb="15" eb="17">
      <t>ワイキョク</t>
    </rPh>
    <rPh sb="17" eb="19">
      <t>オンゾン</t>
    </rPh>
    <phoneticPr fontId="1"/>
  </si>
  <si>
    <r>
      <t>　　　　②</t>
    </r>
    <r>
      <rPr>
        <b/>
        <sz val="11"/>
        <color rgb="FFFF0000"/>
        <rFont val="ＭＳ Ｐゴシック"/>
        <family val="3"/>
        <charset val="128"/>
        <scheme val="minor"/>
      </rPr>
      <t>射程２０を活かしたザコ掃除</t>
    </r>
    <rPh sb="5" eb="7">
      <t>シャテイ</t>
    </rPh>
    <rPh sb="10" eb="11">
      <t>イ</t>
    </rPh>
    <rPh sb="16" eb="18">
      <t>ソウジ</t>
    </rPh>
    <phoneticPr fontId="1"/>
  </si>
  <si>
    <t>　　　　③ダメージ重視　終盤に余っていたなら有効</t>
    <rPh sb="9" eb="11">
      <t>ジュウシ</t>
    </rPh>
    <rPh sb="12" eb="14">
      <t>シュウバン</t>
    </rPh>
    <rPh sb="15" eb="16">
      <t>アマ</t>
    </rPh>
    <rPh sb="22" eb="24">
      <t>ユウコウ</t>
    </rPh>
    <phoneticPr fontId="1"/>
  </si>
  <si>
    <r>
      <t>(3d6+【知力】修正値)ダメージ　</t>
    </r>
    <r>
      <rPr>
        <b/>
        <sz val="11"/>
        <color rgb="FFFF0000"/>
        <rFont val="ＭＳ Ｐゴシック"/>
        <family val="3"/>
        <charset val="128"/>
        <scheme val="minor"/>
      </rPr>
      <t>3マス横滑り</t>
    </r>
    <rPh sb="6" eb="7">
      <t>チ</t>
    </rPh>
    <phoneticPr fontId="1"/>
  </si>
  <si>
    <r>
      <rPr>
        <b/>
        <sz val="11"/>
        <color rgb="FFFF0000"/>
        <rFont val="ＭＳ Ｐゴシック"/>
        <family val="3"/>
        <charset val="128"/>
        <scheme val="minor"/>
      </rPr>
      <t>機会アクション</t>
    </r>
    <r>
      <rPr>
        <sz val="11"/>
        <color theme="1"/>
        <rFont val="ＭＳ Ｐゴシック"/>
        <family val="2"/>
        <charset val="128"/>
        <scheme val="minor"/>
      </rPr>
      <t>　近接範囲･爆発1</t>
    </r>
    <phoneticPr fontId="1"/>
  </si>
  <si>
    <r>
      <t>欠点　　リョウの</t>
    </r>
    <r>
      <rPr>
        <b/>
        <sz val="11"/>
        <color rgb="FFFF0000"/>
        <rFont val="ＭＳ Ｐゴシック"/>
        <family val="3"/>
        <charset val="128"/>
        <scheme val="minor"/>
      </rPr>
      <t>機会アクション</t>
    </r>
    <r>
      <rPr>
        <sz val="11"/>
        <color theme="1"/>
        <rFont val="ＭＳ Ｐゴシック"/>
        <family val="2"/>
        <charset val="128"/>
        <scheme val="minor"/>
      </rPr>
      <t>を消費しないと攻撃できない。　→</t>
    </r>
    <r>
      <rPr>
        <b/>
        <sz val="11"/>
        <color rgb="FFFF0000"/>
        <rFont val="ＭＳ Ｐゴシック"/>
        <family val="3"/>
        <charset val="128"/>
        <scheme val="minor"/>
      </rPr>
      <t>召喚の近くに設置すると、召喚の</t>
    </r>
    <rPh sb="0" eb="2">
      <t>ケッテン</t>
    </rPh>
    <rPh sb="31" eb="33">
      <t>ショウカン</t>
    </rPh>
    <rPh sb="34" eb="35">
      <t>チカ</t>
    </rPh>
    <rPh sb="37" eb="39">
      <t>セッチ</t>
    </rPh>
    <rPh sb="43" eb="45">
      <t>ショウカン</t>
    </rPh>
    <phoneticPr fontId="1"/>
  </si>
  <si>
    <r>
      <t>　　　　　</t>
    </r>
    <r>
      <rPr>
        <b/>
        <sz val="11"/>
        <color rgb="FFFF0000"/>
        <rFont val="ＭＳ Ｐゴシック"/>
        <family val="3"/>
        <charset val="128"/>
        <scheme val="minor"/>
      </rPr>
      <t>門のマスに味方も入れない</t>
    </r>
    <r>
      <rPr>
        <sz val="11"/>
        <color theme="1"/>
        <rFont val="ＭＳ Ｐゴシック"/>
        <family val="2"/>
        <charset val="128"/>
        <scheme val="minor"/>
      </rPr>
      <t>ので意外と邪魔。　　　　　　</t>
    </r>
    <r>
      <rPr>
        <b/>
        <sz val="11"/>
        <color rgb="FFFF0000"/>
        <rFont val="ＭＳ Ｐゴシック"/>
        <family val="3"/>
        <charset val="128"/>
        <scheme val="minor"/>
      </rPr>
      <t>機会攻撃を封じてしまう事もしばしば</t>
    </r>
    <rPh sb="31" eb="33">
      <t>キカイ</t>
    </rPh>
    <rPh sb="33" eb="35">
      <t>コウゲキ</t>
    </rPh>
    <rPh sb="36" eb="37">
      <t>フウ</t>
    </rPh>
    <rPh sb="42" eb="43">
      <t>コト</t>
    </rPh>
    <phoneticPr fontId="1"/>
  </si>
  <si>
    <r>
      <t>　　　　②</t>
    </r>
    <r>
      <rPr>
        <b/>
        <sz val="11"/>
        <color rgb="FFFF0000"/>
        <rFont val="ＭＳ Ｐゴシック"/>
        <family val="3"/>
        <charset val="128"/>
        <scheme val="minor"/>
      </rPr>
      <t>ザコ掃除</t>
    </r>
    <r>
      <rPr>
        <sz val="11"/>
        <color theme="1"/>
        <rFont val="ＭＳ Ｐゴシック"/>
        <family val="2"/>
        <charset val="128"/>
        <scheme val="minor"/>
      </rPr>
      <t>。</t>
    </r>
    <r>
      <rPr>
        <b/>
        <sz val="11"/>
        <color rgb="FFFF0000"/>
        <rFont val="ＭＳ Ｐゴシック"/>
        <family val="3"/>
        <charset val="128"/>
        <scheme val="minor"/>
      </rPr>
      <t>狙える数重視</t>
    </r>
    <r>
      <rPr>
        <sz val="11"/>
        <color theme="1"/>
        <rFont val="ＭＳ Ｐゴシック"/>
        <family val="2"/>
        <charset val="128"/>
        <scheme val="minor"/>
      </rPr>
      <t>。　３×３＋１より多く巻き込めるならコッチ</t>
    </r>
    <rPh sb="7" eb="9">
      <t>ソウジ</t>
    </rPh>
    <rPh sb="25" eb="26">
      <t>オオ</t>
    </rPh>
    <rPh sb="27" eb="28">
      <t>マ</t>
    </rPh>
    <rPh sb="29" eb="30">
      <t>コ</t>
    </rPh>
    <phoneticPr fontId="1"/>
  </si>
  <si>
    <t>　＜拡散＞ザコ重視、効果重視(盲目で戦術的優位)なら全く問題ない。</t>
    <rPh sb="2" eb="4">
      <t>カクサン</t>
    </rPh>
    <rPh sb="7" eb="9">
      <t>ジュウシ</t>
    </rPh>
    <rPh sb="10" eb="12">
      <t>コウカ</t>
    </rPh>
    <rPh sb="12" eb="14">
      <t>ジュウシ</t>
    </rPh>
    <rPh sb="15" eb="17">
      <t>モウモク</t>
    </rPh>
    <rPh sb="18" eb="21">
      <t>センジュツテキ</t>
    </rPh>
    <rPh sb="21" eb="23">
      <t>ユウイ</t>
    </rPh>
    <rPh sb="26" eb="27">
      <t>マッタ</t>
    </rPh>
    <rPh sb="28" eb="30">
      <t>モンダイ</t>
    </rPh>
    <phoneticPr fontId="1"/>
  </si>
  <si>
    <t>　＜歪曲＞全然使い時　フェイステップをケチるな</t>
    <rPh sb="2" eb="4">
      <t>ワイキョク</t>
    </rPh>
    <rPh sb="5" eb="7">
      <t>ゼンゼン</t>
    </rPh>
    <rPh sb="7" eb="8">
      <t>ツカ</t>
    </rPh>
    <rPh sb="9" eb="10">
      <t>ドキ</t>
    </rPh>
    <phoneticPr fontId="1"/>
  </si>
  <si>
    <r>
      <t>　　</t>
    </r>
    <r>
      <rPr>
        <b/>
        <sz val="11"/>
        <color rgb="FFFF0000"/>
        <rFont val="ＭＳ Ｐゴシック"/>
        <family val="3"/>
        <charset val="128"/>
        <scheme val="minor"/>
      </rPr>
      <t>伏せ中は使えない</t>
    </r>
    <r>
      <rPr>
        <sz val="11"/>
        <color theme="1"/>
        <rFont val="ＭＳ Ｐゴシック"/>
        <family val="2"/>
        <charset val="128"/>
        <scheme val="minor"/>
      </rPr>
      <t>。　減速中は効果が著しく落ちる。　もちろん動けない時も動けない。</t>
    </r>
    <rPh sb="2" eb="3">
      <t>フ</t>
    </rPh>
    <rPh sb="4" eb="5">
      <t>チュウ</t>
    </rPh>
    <rPh sb="6" eb="7">
      <t>ツカ</t>
    </rPh>
    <rPh sb="12" eb="14">
      <t>ゲンソク</t>
    </rPh>
    <rPh sb="14" eb="15">
      <t>チュウ</t>
    </rPh>
    <rPh sb="16" eb="18">
      <t>コウカ</t>
    </rPh>
    <rPh sb="19" eb="20">
      <t>イチジル</t>
    </rPh>
    <rPh sb="22" eb="23">
      <t>オ</t>
    </rPh>
    <rPh sb="31" eb="32">
      <t>ウゴ</t>
    </rPh>
    <rPh sb="35" eb="36">
      <t>トキ</t>
    </rPh>
    <rPh sb="37" eb="38">
      <t>ウゴ</t>
    </rPh>
    <phoneticPr fontId="1"/>
  </si>
  <si>
    <r>
      <t>　　　</t>
    </r>
    <r>
      <rPr>
        <b/>
        <sz val="11"/>
        <color rgb="FFFF0000"/>
        <rFont val="ＭＳ Ｐゴシック"/>
        <family val="3"/>
        <charset val="128"/>
        <scheme val="minor"/>
      </rPr>
      <t>召喚クリーチャーを巻き込むチャンスも多い</t>
    </r>
    <r>
      <rPr>
        <sz val="11"/>
        <color theme="1"/>
        <rFont val="ＭＳ Ｐゴシック"/>
        <family val="2"/>
        <charset val="128"/>
        <scheme val="minor"/>
      </rPr>
      <t>ので、　</t>
    </r>
    <rPh sb="3" eb="5">
      <t>ショウカン</t>
    </rPh>
    <rPh sb="12" eb="13">
      <t>マ</t>
    </rPh>
    <rPh sb="14" eb="15">
      <t>コ</t>
    </rPh>
    <rPh sb="21" eb="22">
      <t>オオ</t>
    </rPh>
    <phoneticPr fontId="1"/>
  </si>
  <si>
    <t>　　　　　　２：マイナーアクション　召喚　</t>
    <rPh sb="18" eb="20">
      <t>ショウカン</t>
    </rPh>
    <phoneticPr fontId="1"/>
  </si>
  <si>
    <t>　　　　　　３：移動をマイナー　マスレジ　　　</t>
    <rPh sb="8" eb="10">
      <t>イドウ</t>
    </rPh>
    <phoneticPr fontId="1"/>
  </si>
  <si>
    <r>
      <t>　　　　　　　　↓　　　　　　　　　　</t>
    </r>
    <r>
      <rPr>
        <b/>
        <sz val="11"/>
        <color rgb="FF0070C0"/>
        <rFont val="ＭＳ Ｐゴシック"/>
        <family val="3"/>
        <charset val="128"/>
        <scheme val="minor"/>
      </rPr>
      <t>仮に１２マス先に出しても…</t>
    </r>
    <phoneticPr fontId="1"/>
  </si>
  <si>
    <r>
      <t>　　　　　　　　↓　　　　　　　　　　</t>
    </r>
    <r>
      <rPr>
        <b/>
        <sz val="11"/>
        <color rgb="FF0070C0"/>
        <rFont val="ＭＳ Ｐゴシック"/>
        <family val="3"/>
        <charset val="128"/>
        <scheme val="minor"/>
      </rPr>
      <t>２と３の間に「２マステレポート」を入れて</t>
    </r>
    <rPh sb="23" eb="24">
      <t>アイダ</t>
    </rPh>
    <rPh sb="36" eb="37">
      <t>イ</t>
    </rPh>
    <phoneticPr fontId="1"/>
  </si>
  <si>
    <r>
      <t>　　　　　　　　↓　　　　　　　　　　</t>
    </r>
    <r>
      <rPr>
        <b/>
        <sz val="11"/>
        <color rgb="FF0070C0"/>
        <rFont val="ＭＳ Ｐゴシック"/>
        <family val="3"/>
        <charset val="128"/>
        <scheme val="minor"/>
      </rPr>
      <t>召喚に向かって２マス進めば…</t>
    </r>
    <rPh sb="19" eb="21">
      <t>ショウカン</t>
    </rPh>
    <rPh sb="22" eb="23">
      <t>ム</t>
    </rPh>
    <rPh sb="29" eb="30">
      <t>スス</t>
    </rPh>
    <phoneticPr fontId="1"/>
  </si>
  <si>
    <r>
      <t>　　　　　　　　↓　　　　　　　　　　</t>
    </r>
    <r>
      <rPr>
        <b/>
        <sz val="11"/>
        <color rgb="FF0070C0"/>
        <rFont val="ＭＳ Ｐゴシック"/>
        <family val="3"/>
        <charset val="128"/>
        <scheme val="minor"/>
      </rPr>
      <t>１２マス先に出したはずの召喚にまで届く！！</t>
    </r>
    <phoneticPr fontId="1"/>
  </si>
  <si>
    <t>　　　標準アクションを残す為に「召喚の移動」と「回復」と「本体の移動」が１Tに同時にできないのは</t>
    <rPh sb="3" eb="5">
      <t>ヒョウジュン</t>
    </rPh>
    <rPh sb="11" eb="12">
      <t>ノコ</t>
    </rPh>
    <rPh sb="13" eb="14">
      <t>タメ</t>
    </rPh>
    <rPh sb="16" eb="18">
      <t>ショウカン</t>
    </rPh>
    <rPh sb="19" eb="21">
      <t>イドウ</t>
    </rPh>
    <rPh sb="24" eb="26">
      <t>カイフク</t>
    </rPh>
    <rPh sb="29" eb="31">
      <t>ホンタイ</t>
    </rPh>
    <rPh sb="32" eb="34">
      <t>イドウ</t>
    </rPh>
    <rPh sb="39" eb="41">
      <t>ドウジ</t>
    </rPh>
    <phoneticPr fontId="1"/>
  </si>
  <si>
    <t>　　　呼んだターンから本体が召喚に接近しに行って、</t>
    <rPh sb="3" eb="4">
      <t>ヨ</t>
    </rPh>
    <phoneticPr fontId="1"/>
  </si>
  <si>
    <t>　　回復さえし終えたら最後、　召喚との距離を１０マス以内にキープする必要はない。</t>
    <rPh sb="2" eb="4">
      <t>カイフク</t>
    </rPh>
    <rPh sb="7" eb="8">
      <t>オ</t>
    </rPh>
    <rPh sb="11" eb="13">
      <t>サイゴ</t>
    </rPh>
    <rPh sb="15" eb="17">
      <t>ショウカン</t>
    </rPh>
    <rPh sb="19" eb="21">
      <t>キョリ</t>
    </rPh>
    <rPh sb="26" eb="28">
      <t>イナイ</t>
    </rPh>
    <rPh sb="34" eb="36">
      <t>ヒツヨウ</t>
    </rPh>
    <phoneticPr fontId="1"/>
  </si>
  <si>
    <r>
      <t>　　目標：　</t>
    </r>
    <r>
      <rPr>
        <b/>
        <sz val="11"/>
        <color rgb="FFFF0000"/>
        <rFont val="ＭＳ Ｐゴシック"/>
        <family val="3"/>
        <charset val="128"/>
        <scheme val="minor"/>
      </rPr>
      <t>物体１つ</t>
    </r>
    <r>
      <rPr>
        <sz val="11"/>
        <color theme="1"/>
        <rFont val="ＭＳ Ｐゴシック"/>
        <family val="2"/>
        <charset val="128"/>
        <scheme val="minor"/>
      </rPr>
      <t>；【知力】対”反応”；　5ｄ６+【知力】）ダメージ</t>
    </r>
    <rPh sb="2" eb="4">
      <t>モクヒョウ</t>
    </rPh>
    <rPh sb="6" eb="8">
      <t>ブッタイ</t>
    </rPh>
    <rPh sb="12" eb="14">
      <t>チリョク</t>
    </rPh>
    <rPh sb="15" eb="16">
      <t>タイ</t>
    </rPh>
    <rPh sb="17" eb="19">
      <t>ハンノウ</t>
    </rPh>
    <rPh sb="27" eb="29">
      <t>チリョク</t>
    </rPh>
    <phoneticPr fontId="1"/>
  </si>
  <si>
    <t>　　　　　　　【知力】対”反応”　； １ｄ10+【知力】修正値ダメージ</t>
    <rPh sb="8" eb="10">
      <t>チリョク</t>
    </rPh>
    <rPh sb="11" eb="12">
      <t>タイ</t>
    </rPh>
    <rPh sb="13" eb="15">
      <t>ハンノウ</t>
    </rPh>
    <rPh sb="25" eb="27">
      <t>チリョク</t>
    </rPh>
    <rPh sb="28" eb="30">
      <t>シュウセイ</t>
    </rPh>
    <rPh sb="30" eb="31">
      <t>チ</t>
    </rPh>
    <phoneticPr fontId="1"/>
  </si>
  <si>
    <r>
      <t>　　標準アクション　</t>
    </r>
    <r>
      <rPr>
        <b/>
        <sz val="11"/>
        <color rgb="FFFF0000"/>
        <rFont val="ＭＳ Ｐゴシック"/>
        <family val="3"/>
        <charset val="128"/>
        <scheme val="minor"/>
      </rPr>
      <t>3マスシフト後</t>
    </r>
    <r>
      <rPr>
        <sz val="11"/>
        <color theme="1"/>
        <rFont val="ＭＳ Ｐゴシック"/>
        <family val="2"/>
        <charset val="128"/>
        <scheme val="minor"/>
      </rPr>
      <t>　近接１　対象：クリーチャー1体　ヒット時</t>
    </r>
    <r>
      <rPr>
        <b/>
        <sz val="11"/>
        <color rgb="FFFF0000"/>
        <rFont val="ＭＳ Ｐゴシック"/>
        <family val="3"/>
        <charset val="128"/>
        <scheme val="minor"/>
      </rPr>
      <t>マーク(Ｔ終)</t>
    </r>
    <rPh sb="2" eb="4">
      <t>ヒョウジュン</t>
    </rPh>
    <rPh sb="16" eb="17">
      <t>ゴ</t>
    </rPh>
    <rPh sb="18" eb="20">
      <t>キンセツ</t>
    </rPh>
    <rPh sb="22" eb="24">
      <t>タイショウ</t>
    </rPh>
    <rPh sb="32" eb="33">
      <t>タイ</t>
    </rPh>
    <rPh sb="37" eb="38">
      <t>ジ</t>
    </rPh>
    <rPh sb="43" eb="44">
      <t>シュウ</t>
    </rPh>
    <phoneticPr fontId="1"/>
  </si>
  <si>
    <r>
      <t>　　機会アクション　近接１　対象：クリーチャー</t>
    </r>
    <r>
      <rPr>
        <sz val="11"/>
        <color theme="1"/>
        <rFont val="ＭＳ Ｐゴシック"/>
        <family val="3"/>
        <charset val="128"/>
        <scheme val="minor"/>
      </rPr>
      <t>1</t>
    </r>
    <r>
      <rPr>
        <sz val="11"/>
        <color theme="1"/>
        <rFont val="ＭＳ Ｐゴシック"/>
        <family val="2"/>
        <charset val="128"/>
        <scheme val="minor"/>
      </rPr>
      <t>体　　ヒット時</t>
    </r>
    <r>
      <rPr>
        <b/>
        <sz val="11"/>
        <color rgb="FFFF0000"/>
        <rFont val="ＭＳ Ｐゴシック"/>
        <family val="3"/>
        <charset val="128"/>
        <scheme val="minor"/>
      </rPr>
      <t>マーク(Ｔ終)</t>
    </r>
    <rPh sb="2" eb="4">
      <t>キカイ</t>
    </rPh>
    <rPh sb="10" eb="12">
      <t>キンセツ</t>
    </rPh>
    <phoneticPr fontId="1"/>
  </si>
  <si>
    <t>1体の中型サイズのファイアー･ウォリアーを召喚する。</t>
    <phoneticPr fontId="1"/>
  </si>
  <si>
    <r>
      <t>　・本体が</t>
    </r>
    <r>
      <rPr>
        <b/>
        <sz val="11"/>
        <color rgb="FFFF0000"/>
        <rFont val="ＭＳ Ｐゴシック"/>
        <family val="3"/>
        <charset val="128"/>
        <scheme val="minor"/>
      </rPr>
      <t>幻惑</t>
    </r>
    <r>
      <rPr>
        <sz val="11"/>
        <color theme="1"/>
        <rFont val="ＭＳ Ｐゴシック"/>
        <family val="2"/>
        <charset val="128"/>
        <scheme val="minor"/>
      </rPr>
      <t>しても辛いが、召喚が</t>
    </r>
    <r>
      <rPr>
        <b/>
        <sz val="11"/>
        <color rgb="FFFF0000"/>
        <rFont val="ＭＳ Ｐゴシック"/>
        <family val="3"/>
        <charset val="128"/>
        <scheme val="minor"/>
      </rPr>
      <t>幻惑</t>
    </r>
    <r>
      <rPr>
        <sz val="11"/>
        <color theme="1"/>
        <rFont val="ＭＳ Ｐゴシック"/>
        <family val="2"/>
        <charset val="128"/>
        <scheme val="minor"/>
      </rPr>
      <t>しても辛い。⇒　挟撃や機会攻撃ができなくなる。</t>
    </r>
    <rPh sb="2" eb="4">
      <t>ホンタイ</t>
    </rPh>
    <rPh sb="5" eb="7">
      <t>ゲンワク</t>
    </rPh>
    <rPh sb="10" eb="11">
      <t>ツラ</t>
    </rPh>
    <rPh sb="14" eb="16">
      <t>ショウカン</t>
    </rPh>
    <rPh sb="17" eb="19">
      <t>ゲンワク</t>
    </rPh>
    <rPh sb="22" eb="23">
      <t>ツラ</t>
    </rPh>
    <rPh sb="27" eb="29">
      <t>キョウゲキ</t>
    </rPh>
    <rPh sb="30" eb="32">
      <t>キカイ</t>
    </rPh>
    <rPh sb="32" eb="34">
      <t>コウゲキ</t>
    </rPh>
    <phoneticPr fontId="1"/>
  </si>
  <si>
    <t>1体の中型サイズのアローホークを召喚する。　　　　　　　　　　　　　　　</t>
    <phoneticPr fontId="1"/>
  </si>
  <si>
    <t>爆発</t>
    <rPh sb="0" eb="2">
      <t>バクハツ</t>
    </rPh>
    <phoneticPr fontId="1"/>
  </si>
  <si>
    <t>　　　　　②遭遇毎を使い切った後の範囲攻撃</t>
    <rPh sb="6" eb="8">
      <t>ソウグウ</t>
    </rPh>
    <rPh sb="8" eb="9">
      <t>マイ</t>
    </rPh>
    <rPh sb="10" eb="11">
      <t>ツカ</t>
    </rPh>
    <rPh sb="12" eb="13">
      <t>キ</t>
    </rPh>
    <rPh sb="15" eb="16">
      <t>アト</t>
    </rPh>
    <rPh sb="17" eb="19">
      <t>ハンイ</t>
    </rPh>
    <rPh sb="19" eb="21">
      <t>コウゲキ</t>
    </rPh>
    <phoneticPr fontId="1"/>
  </si>
  <si>
    <t>　　　　　　　　　　　　　　　　　「マイナーで召喚」→「マイナーでマスレジ」の手順に注意！！</t>
    <phoneticPr fontId="1"/>
  </si>
  <si>
    <t>レオ</t>
    <phoneticPr fontId="1"/>
  </si>
  <si>
    <t>AC(強化)</t>
    <rPh sb="3" eb="5">
      <t>キョウカ</t>
    </rPh>
    <phoneticPr fontId="1"/>
  </si>
  <si>
    <t>反応(強化)</t>
    <rPh sb="0" eb="2">
      <t>ハンノウ</t>
    </rPh>
    <phoneticPr fontId="1"/>
  </si>
  <si>
    <t>意志(強化)</t>
    <rPh sb="0" eb="2">
      <t>イシ</t>
    </rPh>
    <phoneticPr fontId="1"/>
  </si>
  <si>
    <t>何でも全て</t>
    <rPh sb="0" eb="1">
      <t>ナン</t>
    </rPh>
    <rPh sb="3" eb="4">
      <t>スベ</t>
    </rPh>
    <phoneticPr fontId="1"/>
  </si>
  <si>
    <t>主な能力</t>
    <rPh sb="0" eb="1">
      <t>オモ</t>
    </rPh>
    <rPh sb="2" eb="4">
      <t>ノウリョク</t>
    </rPh>
    <phoneticPr fontId="1"/>
  </si>
  <si>
    <t>飛行・火ダメージ</t>
    <rPh sb="0" eb="2">
      <t>ヒコウ</t>
    </rPh>
    <rPh sb="3" eb="4">
      <t>ヒ</t>
    </rPh>
    <phoneticPr fontId="1"/>
  </si>
  <si>
    <t>モーちゃん</t>
    <phoneticPr fontId="1"/>
  </si>
  <si>
    <t>頑健(強化)</t>
    <rPh sb="0" eb="2">
      <t>ガンケン</t>
    </rPh>
    <phoneticPr fontId="1"/>
  </si>
  <si>
    <t>挟撃・集中攻撃</t>
    <rPh sb="0" eb="2">
      <t>キョウゲキ</t>
    </rPh>
    <rPh sb="3" eb="5">
      <t>シュウチュウ</t>
    </rPh>
    <rPh sb="5" eb="7">
      <t>コウゲキ</t>
    </rPh>
    <phoneticPr fontId="1"/>
  </si>
  <si>
    <t>高ダメージ</t>
    <rPh sb="0" eb="1">
      <t>コウ</t>
    </rPh>
    <phoneticPr fontId="1"/>
  </si>
  <si>
    <t>マーク・飛行・３マスシフト</t>
    <rPh sb="4" eb="6">
      <t>ヒコウ</t>
    </rPh>
    <phoneticPr fontId="1"/>
  </si>
  <si>
    <t>大型・強制移動・機会攻撃の間合い</t>
    <rPh sb="0" eb="2">
      <t>オオガタ</t>
    </rPh>
    <rPh sb="3" eb="5">
      <t>キョウセイ</t>
    </rPh>
    <rPh sb="5" eb="7">
      <t>イドウ</t>
    </rPh>
    <rPh sb="8" eb="10">
      <t>キカイ</t>
    </rPh>
    <rPh sb="10" eb="12">
      <t>コウゲキ</t>
    </rPh>
    <rPh sb="13" eb="15">
      <t>マア</t>
    </rPh>
    <phoneticPr fontId="1"/>
  </si>
  <si>
    <t>ベイダー卿</t>
    <rPh sb="4" eb="5">
      <t>キョウ</t>
    </rPh>
    <phoneticPr fontId="1"/>
  </si>
  <si>
    <t>挟撃・カナリア・障害物</t>
    <rPh sb="0" eb="2">
      <t>キョウゲキ</t>
    </rPh>
    <rPh sb="8" eb="11">
      <t>ショウガイブツ</t>
    </rPh>
    <phoneticPr fontId="1"/>
  </si>
  <si>
    <t>役　割</t>
    <rPh sb="0" eb="1">
      <t>ヤク</t>
    </rPh>
    <rPh sb="2" eb="3">
      <t>ワリ</t>
    </rPh>
    <phoneticPr fontId="1"/>
  </si>
  <si>
    <t>命名：</t>
    <rPh sb="0" eb="2">
      <t>メイメイ</t>
    </rPh>
    <phoneticPr fontId="1"/>
  </si>
  <si>
    <t>通称：</t>
    <rPh sb="0" eb="2">
      <t>ツウショウ</t>
    </rPh>
    <phoneticPr fontId="1"/>
  </si>
  <si>
    <t>ハリー</t>
    <phoneticPr fontId="1"/>
  </si>
  <si>
    <t>愛称：</t>
    <phoneticPr fontId="1"/>
  </si>
  <si>
    <t>俗称</t>
    <rPh sb="0" eb="2">
      <t>ゾクショウ</t>
    </rPh>
    <phoneticPr fontId="1"/>
  </si>
  <si>
    <t>性能</t>
    <rPh sb="0" eb="2">
      <t>セイノウ</t>
    </rPh>
    <phoneticPr fontId="1"/>
  </si>
  <si>
    <t>防御値</t>
    <rPh sb="0" eb="2">
      <t>ボウギョ</t>
    </rPh>
    <rPh sb="2" eb="3">
      <t>チ</t>
    </rPh>
    <phoneticPr fontId="1"/>
  </si>
  <si>
    <t>AC</t>
  </si>
  <si>
    <r>
      <rPr>
        <sz val="16"/>
        <color rgb="FFFF0000"/>
        <rFont val="ＭＳ Ｐゴシック"/>
        <family val="3"/>
        <charset val="128"/>
        <scheme val="minor"/>
      </rPr>
      <t>特攻</t>
    </r>
    <r>
      <rPr>
        <sz val="16"/>
        <color theme="1"/>
        <rFont val="ＭＳ Ｐゴシック"/>
        <family val="3"/>
        <charset val="128"/>
        <scheme val="minor"/>
      </rPr>
      <t>・挟撃</t>
    </r>
    <rPh sb="0" eb="2">
      <t>トッコウ</t>
    </rPh>
    <rPh sb="3" eb="5">
      <t>キョウゲキ</t>
    </rPh>
    <phoneticPr fontId="1"/>
  </si>
  <si>
    <r>
      <rPr>
        <sz val="16"/>
        <color rgb="FFFF0000"/>
        <rFont val="ＭＳ Ｐゴシック"/>
        <family val="3"/>
        <charset val="128"/>
        <scheme val="minor"/>
      </rPr>
      <t>特攻</t>
    </r>
    <r>
      <rPr>
        <sz val="16"/>
        <color theme="1"/>
        <rFont val="ＭＳ Ｐゴシック"/>
        <family val="3"/>
        <charset val="128"/>
        <scheme val="minor"/>
      </rPr>
      <t>・障害物</t>
    </r>
    <rPh sb="0" eb="2">
      <t>トッコウ</t>
    </rPh>
    <rPh sb="3" eb="6">
      <t>ショウガイブツ</t>
    </rPh>
    <phoneticPr fontId="1"/>
  </si>
  <si>
    <r>
      <t>召喚パワー使用時　必須チェック事項　　　</t>
    </r>
    <r>
      <rPr>
        <b/>
        <sz val="14"/>
        <color rgb="FFFF0000"/>
        <rFont val="ＭＳ Ｐゴシック"/>
        <family val="3"/>
        <charset val="128"/>
        <scheme val="minor"/>
      </rPr>
      <t>召喚時に</t>
    </r>
    <r>
      <rPr>
        <b/>
        <sz val="14"/>
        <color theme="3" tint="0.39997558519241921"/>
        <rFont val="ＭＳ Ｐゴシック"/>
        <family val="3"/>
        <charset val="128"/>
        <scheme val="minor"/>
      </rPr>
      <t>各効果の有無</t>
    </r>
    <r>
      <rPr>
        <b/>
        <sz val="14"/>
        <color rgb="FFFF0000"/>
        <rFont val="ＭＳ Ｐゴシック"/>
        <family val="3"/>
        <charset val="128"/>
        <scheme val="minor"/>
      </rPr>
      <t>要宣言！</t>
    </r>
    <rPh sb="0" eb="2">
      <t>ショウカン</t>
    </rPh>
    <rPh sb="5" eb="8">
      <t>シヨウジ</t>
    </rPh>
    <rPh sb="9" eb="11">
      <t>ヒッス</t>
    </rPh>
    <rPh sb="15" eb="17">
      <t>ジコウ</t>
    </rPh>
    <rPh sb="20" eb="22">
      <t>ショウカン</t>
    </rPh>
    <rPh sb="22" eb="23">
      <t>ジ</t>
    </rPh>
    <rPh sb="24" eb="27">
      <t>カクコウカ</t>
    </rPh>
    <rPh sb="28" eb="30">
      <t>ウム</t>
    </rPh>
    <rPh sb="30" eb="31">
      <t>ヨウ</t>
    </rPh>
    <rPh sb="31" eb="33">
      <t>センゲン</t>
    </rPh>
    <phoneticPr fontId="1"/>
  </si>
  <si>
    <r>
      <t>＊：</t>
    </r>
    <r>
      <rPr>
        <b/>
        <sz val="12"/>
        <color theme="3" tint="0.39997558519241921"/>
        <rFont val="ＭＳ Ｐゴシック"/>
        <family val="3"/>
        <charset val="128"/>
        <scheme val="minor"/>
      </rPr>
      <t>連結のトウム</t>
    </r>
    <rPh sb="2" eb="4">
      <t>レンケツ</t>
    </rPh>
    <phoneticPr fontId="1"/>
  </si>
  <si>
    <r>
      <t>　　</t>
    </r>
    <r>
      <rPr>
        <b/>
        <sz val="11"/>
        <color rgb="FFFF0000"/>
        <rFont val="ＭＳ Ｐゴシック"/>
        <family val="3"/>
        <charset val="128"/>
        <scheme val="minor"/>
      </rPr>
      <t>1遭遇に1回、ＦＡ</t>
    </r>
    <r>
      <rPr>
        <sz val="11"/>
        <color theme="1"/>
        <rFont val="ＭＳ Ｐゴシック"/>
        <family val="3"/>
        <charset val="128"/>
        <scheme val="minor"/>
      </rPr>
      <t>として、トウムを使用してウィザードの【召喚】パワーを使用した場合、</t>
    </r>
    <rPh sb="3" eb="5">
      <t>ソウグウ</t>
    </rPh>
    <rPh sb="7" eb="8">
      <t>カイ</t>
    </rPh>
    <rPh sb="19" eb="21">
      <t>シヨウ</t>
    </rPh>
    <rPh sb="30" eb="32">
      <t>ショウカン</t>
    </rPh>
    <rPh sb="37" eb="39">
      <t>シヨウ</t>
    </rPh>
    <rPh sb="41" eb="43">
      <t>バアイ</t>
    </rPh>
    <phoneticPr fontId="1"/>
  </si>
  <si>
    <r>
      <t>　　そのパワーで使用したすべてのクリーチャーは</t>
    </r>
    <r>
      <rPr>
        <b/>
        <sz val="11"/>
        <color rgb="FFFF0000"/>
        <rFont val="ＭＳ Ｐゴシック"/>
        <family val="3"/>
        <charset val="128"/>
        <scheme val="minor"/>
      </rPr>
      <t>ダメージに【耐久力】に等しいボーナス</t>
    </r>
    <r>
      <rPr>
        <sz val="11"/>
        <color theme="1"/>
        <rFont val="ＭＳ Ｐゴシック"/>
        <family val="3"/>
        <charset val="128"/>
        <scheme val="minor"/>
      </rPr>
      <t>を得る。</t>
    </r>
    <rPh sb="8" eb="10">
      <t>シヨウ</t>
    </rPh>
    <rPh sb="29" eb="31">
      <t>タイキュウ</t>
    </rPh>
    <rPh sb="31" eb="32">
      <t>リョク</t>
    </rPh>
    <rPh sb="34" eb="35">
      <t>ヒト</t>
    </rPh>
    <rPh sb="42" eb="43">
      <t>エ</t>
    </rPh>
    <phoneticPr fontId="1"/>
  </si>
  <si>
    <r>
      <t>＊：</t>
    </r>
    <r>
      <rPr>
        <b/>
        <sz val="12"/>
        <color theme="3" tint="0.39997558519241921"/>
        <rFont val="ＭＳ Ｐゴシック"/>
        <family val="3"/>
        <charset val="128"/>
        <scheme val="minor"/>
      </rPr>
      <t>ﾄｳﾑ･ｵｳﾞ･ｴﾝﾃﾞｭｱﾘﾝｸﾞ･ｸﾘｴｼｮﾝ+3 Lv14</t>
    </r>
  </si>
  <si>
    <r>
      <t>　　</t>
    </r>
    <r>
      <rPr>
        <b/>
        <sz val="11"/>
        <color theme="3" tint="-0.499984740745262"/>
        <rFont val="ＭＳ Ｐゴシック"/>
        <family val="3"/>
        <charset val="128"/>
        <scheme val="minor"/>
      </rPr>
      <t>[１日毎]</t>
    </r>
    <r>
      <rPr>
        <b/>
        <sz val="11"/>
        <color rgb="FFFF0000"/>
        <rFont val="ＭＳ Ｐゴシック"/>
        <family val="3"/>
        <charset val="128"/>
        <scheme val="minor"/>
      </rPr>
      <t>遭遇終了までか解除されるまで全防御値に＋２</t>
    </r>
    <rPh sb="4" eb="5">
      <t>ニチ</t>
    </rPh>
    <rPh sb="5" eb="6">
      <t>マイ</t>
    </rPh>
    <rPh sb="7" eb="9">
      <t>ソウグウ</t>
    </rPh>
    <rPh sb="9" eb="11">
      <t>シュウリョウ</t>
    </rPh>
    <rPh sb="14" eb="16">
      <t>カイジョ</t>
    </rPh>
    <rPh sb="21" eb="22">
      <t>ゼン</t>
    </rPh>
    <rPh sb="22" eb="24">
      <t>ボウギョ</t>
    </rPh>
    <rPh sb="24" eb="25">
      <t>チ</t>
    </rPh>
    <phoneticPr fontId="1"/>
  </si>
  <si>
    <r>
      <t>＊：</t>
    </r>
    <r>
      <rPr>
        <b/>
        <sz val="12"/>
        <color theme="3" tint="0.39997558519241921"/>
        <rFont val="ＭＳ Ｐゴシック"/>
        <family val="3"/>
        <charset val="128"/>
        <scheme val="minor"/>
      </rPr>
      <t>召喚士のすり足</t>
    </r>
  </si>
  <si>
    <t>　　君が[召喚]または[創造]のキーワードを有する[秘術]パワーを使用するたび、</t>
  </si>
  <si>
    <r>
      <t>　　君は1回のフリー･アクションとして、君は</t>
    </r>
    <r>
      <rPr>
        <b/>
        <sz val="11"/>
        <color rgb="FFFF0000"/>
        <rFont val="ＭＳ Ｐゴシック"/>
        <family val="3"/>
        <charset val="128"/>
        <scheme val="minor"/>
      </rPr>
      <t>2マス瞬間移動</t>
    </r>
    <r>
      <rPr>
        <sz val="11"/>
        <color theme="1"/>
        <rFont val="ＭＳ Ｐゴシック"/>
        <family val="3"/>
        <charset val="128"/>
        <scheme val="minor"/>
      </rPr>
      <t>することができる。</t>
    </r>
  </si>
  <si>
    <r>
      <t>召喚士の心得　　　召喚中に求められる</t>
    </r>
    <r>
      <rPr>
        <b/>
        <sz val="16"/>
        <color rgb="FFFF0000"/>
        <rFont val="ＭＳ Ｐゴシック"/>
        <family val="3"/>
        <charset val="128"/>
        <scheme val="minor"/>
      </rPr>
      <t>要注意ポイント</t>
    </r>
    <rPh sb="0" eb="2">
      <t>ショウカン</t>
    </rPh>
    <rPh sb="2" eb="3">
      <t>シ</t>
    </rPh>
    <rPh sb="4" eb="6">
      <t>ココロエ</t>
    </rPh>
    <rPh sb="9" eb="11">
      <t>ショウカン</t>
    </rPh>
    <rPh sb="11" eb="12">
      <t>チュウ</t>
    </rPh>
    <rPh sb="13" eb="14">
      <t>モト</t>
    </rPh>
    <rPh sb="18" eb="19">
      <t>ヨウ</t>
    </rPh>
    <phoneticPr fontId="1"/>
  </si>
  <si>
    <r>
      <t>　・APも含めて１ターン中の</t>
    </r>
    <r>
      <rPr>
        <b/>
        <sz val="11"/>
        <color rgb="FFFF0000"/>
        <rFont val="ＭＳ Ｐゴシック"/>
        <family val="3"/>
        <charset val="128"/>
        <scheme val="minor"/>
      </rPr>
      <t>アクションの順番はとても大事！</t>
    </r>
  </si>
  <si>
    <r>
      <t>　・基本、</t>
    </r>
    <r>
      <rPr>
        <b/>
        <sz val="11"/>
        <color rgb="FFFF0000"/>
        <rFont val="ＭＳ Ｐゴシック"/>
        <family val="3"/>
        <charset val="128"/>
        <scheme val="minor"/>
      </rPr>
      <t>敵と隣接させていないとほとんど意味がない</t>
    </r>
    <r>
      <rPr>
        <sz val="11"/>
        <color theme="1"/>
        <rFont val="ＭＳ Ｐゴシック"/>
        <family val="2"/>
        <charset val="128"/>
        <scheme val="minor"/>
      </rPr>
      <t>。⇒　挟撃か機会攻撃を狙えてナンボ。</t>
    </r>
    <rPh sb="2" eb="4">
      <t>キホン</t>
    </rPh>
    <rPh sb="5" eb="6">
      <t>テキ</t>
    </rPh>
    <rPh sb="7" eb="9">
      <t>リンセツ</t>
    </rPh>
    <rPh sb="20" eb="22">
      <t>イミ</t>
    </rPh>
    <rPh sb="28" eb="30">
      <t>キョウゲキ</t>
    </rPh>
    <rPh sb="31" eb="33">
      <t>キカイ</t>
    </rPh>
    <rPh sb="33" eb="35">
      <t>コウゲキ</t>
    </rPh>
    <rPh sb="36" eb="37">
      <t>ネラ</t>
    </rPh>
    <phoneticPr fontId="1"/>
  </si>
  <si>
    <r>
      <t>　・</t>
    </r>
    <r>
      <rPr>
        <b/>
        <sz val="11"/>
        <color rgb="FFFF0000"/>
        <rFont val="ＭＳ Ｐゴシック"/>
        <family val="3"/>
        <charset val="128"/>
        <scheme val="minor"/>
      </rPr>
      <t>回復の射程は１０マス</t>
    </r>
    <r>
      <rPr>
        <sz val="11"/>
        <color theme="1"/>
        <rFont val="ＭＳ Ｐゴシック"/>
        <family val="2"/>
        <charset val="128"/>
        <scheme val="minor"/>
      </rPr>
      <t>しかない。⇒　まめに近付かないと、いざという時届かない事も？</t>
    </r>
    <rPh sb="2" eb="4">
      <t>カイフク</t>
    </rPh>
    <rPh sb="5" eb="7">
      <t>シャテイ</t>
    </rPh>
    <rPh sb="22" eb="23">
      <t>チカ</t>
    </rPh>
    <rPh sb="23" eb="24">
      <t>ヅ</t>
    </rPh>
    <rPh sb="34" eb="35">
      <t>トキ</t>
    </rPh>
    <rPh sb="35" eb="36">
      <t>トド</t>
    </rPh>
    <rPh sb="39" eb="40">
      <t>コト</t>
    </rPh>
    <phoneticPr fontId="1"/>
  </si>
  <si>
    <r>
      <t>　・本体が幻惑中でも</t>
    </r>
    <r>
      <rPr>
        <b/>
        <sz val="11"/>
        <color rgb="FFFF0000"/>
        <rFont val="ＭＳ Ｐゴシック"/>
        <family val="3"/>
        <charset val="128"/>
        <scheme val="minor"/>
      </rPr>
      <t>ＡＰを使えば召喚を移動</t>
    </r>
    <r>
      <rPr>
        <sz val="11"/>
        <color theme="1"/>
        <rFont val="ＭＳ Ｐゴシック"/>
        <family val="2"/>
        <charset val="128"/>
        <scheme val="minor"/>
      </rPr>
      <t>させる事が可能。</t>
    </r>
    <rPh sb="2" eb="4">
      <t>ホンタイ</t>
    </rPh>
    <rPh sb="5" eb="7">
      <t>ゲンワク</t>
    </rPh>
    <rPh sb="7" eb="8">
      <t>チュウ</t>
    </rPh>
    <rPh sb="13" eb="14">
      <t>ツカ</t>
    </rPh>
    <rPh sb="16" eb="18">
      <t>ショウカン</t>
    </rPh>
    <rPh sb="19" eb="21">
      <t>イドウ</t>
    </rPh>
    <rPh sb="24" eb="25">
      <t>コト</t>
    </rPh>
    <rPh sb="26" eb="28">
      <t>カノウ</t>
    </rPh>
    <phoneticPr fontId="1"/>
  </si>
  <si>
    <t>召喚に期待したい役割</t>
    <rPh sb="0" eb="2">
      <t>ショウカン</t>
    </rPh>
    <rPh sb="3" eb="5">
      <t>キタイ</t>
    </rPh>
    <rPh sb="8" eb="10">
      <t>ヤクワリ</t>
    </rPh>
    <phoneticPr fontId="1"/>
  </si>
  <si>
    <r>
      <t>　　　</t>
    </r>
    <r>
      <rPr>
        <b/>
        <sz val="11"/>
        <color rgb="FFFF0000"/>
        <rFont val="ＭＳ Ｐゴシック"/>
        <family val="3"/>
        <charset val="128"/>
        <scheme val="minor"/>
      </rPr>
      <t>本体が幻惑中でも可能</t>
    </r>
    <r>
      <rPr>
        <sz val="11"/>
        <color theme="1"/>
        <rFont val="ＭＳ Ｐゴシック"/>
        <family val="2"/>
        <charset val="128"/>
        <scheme val="minor"/>
      </rPr>
      <t>なのはちょっとしたメリットか？　でも、</t>
    </r>
    <r>
      <rPr>
        <b/>
        <sz val="11"/>
        <color rgb="FFFF0000"/>
        <rFont val="ＭＳ Ｐゴシック"/>
        <family val="3"/>
        <charset val="128"/>
        <scheme val="minor"/>
      </rPr>
      <t>範囲攻撃やオーラに弱い</t>
    </r>
    <r>
      <rPr>
        <sz val="11"/>
        <color theme="1"/>
        <rFont val="ＭＳ Ｐゴシック"/>
        <family val="2"/>
        <charset val="128"/>
        <scheme val="minor"/>
      </rPr>
      <t>。</t>
    </r>
    <rPh sb="3" eb="5">
      <t>ホンタイ</t>
    </rPh>
    <rPh sb="6" eb="8">
      <t>ゲンワク</t>
    </rPh>
    <rPh sb="8" eb="9">
      <t>チュウ</t>
    </rPh>
    <rPh sb="11" eb="13">
      <t>カノウ</t>
    </rPh>
    <phoneticPr fontId="1"/>
  </si>
  <si>
    <t>　　　何か起きそうな地点へとりあえずやって様子見。　結果、残念な事になったらなったで残念でない。</t>
    <rPh sb="3" eb="4">
      <t>ナニ</t>
    </rPh>
    <rPh sb="5" eb="6">
      <t>オ</t>
    </rPh>
    <rPh sb="10" eb="12">
      <t>チテン</t>
    </rPh>
    <rPh sb="21" eb="24">
      <t>ヨウスミ</t>
    </rPh>
    <rPh sb="26" eb="28">
      <t>ケッカ</t>
    </rPh>
    <phoneticPr fontId="1"/>
  </si>
  <si>
    <t>トウム一日毎による強化版⇒</t>
    <rPh sb="3" eb="5">
      <t>イチニチ</t>
    </rPh>
    <rPh sb="5" eb="6">
      <t>マイ</t>
    </rPh>
    <rPh sb="9" eb="11">
      <t>キョウカ</t>
    </rPh>
    <rPh sb="11" eb="12">
      <t>バン</t>
    </rPh>
    <phoneticPr fontId="1"/>
  </si>
  <si>
    <t>　　（１遭遇に１体のみ使用を前提で、表の値はボーナス追加済）</t>
    <rPh sb="4" eb="6">
      <t>ソウグウ</t>
    </rPh>
    <rPh sb="8" eb="9">
      <t>タイ</t>
    </rPh>
    <rPh sb="11" eb="13">
      <t>シヨウ</t>
    </rPh>
    <rPh sb="14" eb="16">
      <t>ゼンテイ</t>
    </rPh>
    <rPh sb="18" eb="19">
      <t>ヒョウ</t>
    </rPh>
    <rPh sb="20" eb="21">
      <t>アタイ</t>
    </rPh>
    <rPh sb="26" eb="28">
      <t>ツイカ</t>
    </rPh>
    <rPh sb="28" eb="29">
      <t>ズ</t>
    </rPh>
    <phoneticPr fontId="1"/>
  </si>
  <si>
    <t>☆：ﾄｳﾑ･ｵｳﾞ･ｴﾝﾃﾞｭｱﾘﾝｸﾞ･ｸﾘｴｼｮﾝ+3 Lv14</t>
  </si>
  <si>
    <r>
      <t>　　使用者がこのトウムを用いてウィザードの</t>
    </r>
    <r>
      <rPr>
        <b/>
        <sz val="11"/>
        <color rgb="FFFF0000"/>
        <rFont val="ＭＳ Ｐゴシック"/>
        <family val="3"/>
        <charset val="128"/>
        <scheme val="minor"/>
      </rPr>
      <t>攻撃パワーをヒット</t>
    </r>
    <r>
      <rPr>
        <sz val="11"/>
        <color theme="1"/>
        <rFont val="ＭＳ Ｐゴシック"/>
        <family val="3"/>
        <charset val="128"/>
        <scheme val="minor"/>
      </rPr>
      <t>させた際、</t>
    </r>
  </si>
  <si>
    <r>
      <t>　　ホバリングがついてるので</t>
    </r>
    <r>
      <rPr>
        <b/>
        <sz val="11"/>
        <color rgb="FFFF0000"/>
        <rFont val="ＭＳ Ｐゴシック"/>
        <family val="3"/>
        <charset val="128"/>
        <scheme val="minor"/>
      </rPr>
      <t>水上や崖の上でも出せる！　</t>
    </r>
    <r>
      <rPr>
        <sz val="11"/>
        <color theme="1"/>
        <rFont val="ＭＳ Ｐゴシック"/>
        <family val="2"/>
        <charset val="128"/>
        <scheme val="minor"/>
      </rPr>
      <t>　機動力は実はかなり高い。</t>
    </r>
    <rPh sb="14" eb="16">
      <t>スイジョウ</t>
    </rPh>
    <rPh sb="17" eb="18">
      <t>ガケ</t>
    </rPh>
    <rPh sb="19" eb="20">
      <t>ウエ</t>
    </rPh>
    <rPh sb="22" eb="23">
      <t>ダ</t>
    </rPh>
    <rPh sb="28" eb="31">
      <t>キドウリョク</t>
    </rPh>
    <rPh sb="32" eb="33">
      <t>ジツ</t>
    </rPh>
    <rPh sb="37" eb="38">
      <t>タカ</t>
    </rPh>
    <phoneticPr fontId="1"/>
  </si>
  <si>
    <t>　　死んだら死んだで全然OK！</t>
  </si>
  <si>
    <r>
      <t>解説・使い時・他PCとの連携等　　　　　　　　</t>
    </r>
    <r>
      <rPr>
        <b/>
        <sz val="11"/>
        <color rgb="FFFF0000"/>
        <rFont val="ＭＳ Ｐゴシック"/>
        <family val="3"/>
        <charset val="128"/>
        <scheme val="minor"/>
      </rPr>
      <t>幻惑　マジ勘弁</t>
    </r>
    <rPh sb="0" eb="2">
      <t>カイセツ</t>
    </rPh>
    <rPh sb="3" eb="4">
      <t>ツカ</t>
    </rPh>
    <rPh sb="5" eb="6">
      <t>ドキ</t>
    </rPh>
    <rPh sb="7" eb="8">
      <t>タ</t>
    </rPh>
    <rPh sb="12" eb="14">
      <t>レンケイ</t>
    </rPh>
    <rPh sb="14" eb="15">
      <t>ナド</t>
    </rPh>
    <rPh sb="23" eb="25">
      <t>ゲンワク</t>
    </rPh>
    <rPh sb="28" eb="30">
      <t>カンベン</t>
    </rPh>
    <phoneticPr fontId="1"/>
  </si>
  <si>
    <r>
      <t>　　　②</t>
    </r>
    <r>
      <rPr>
        <b/>
        <sz val="11"/>
        <color rgb="FFFF0000"/>
        <rFont val="ＭＳ Ｐゴシック"/>
        <family val="3"/>
        <charset val="128"/>
        <scheme val="minor"/>
      </rPr>
      <t>カナリアや特攻は厳禁！</t>
    </r>
    <r>
      <rPr>
        <sz val="11"/>
        <color theme="1"/>
        <rFont val="ＭＳ Ｐゴシック"/>
        <family val="2"/>
        <charset val="128"/>
        <scheme val="minor"/>
      </rPr>
      <t>　あくまでダメージ重視。</t>
    </r>
    <rPh sb="9" eb="11">
      <t>トッコウ</t>
    </rPh>
    <rPh sb="12" eb="14">
      <t>ゲンキン</t>
    </rPh>
    <rPh sb="24" eb="26">
      <t>ジュウシ</t>
    </rPh>
    <phoneticPr fontId="1"/>
  </si>
  <si>
    <r>
      <t>　　　③グラスターの</t>
    </r>
    <r>
      <rPr>
        <b/>
        <sz val="11"/>
        <color rgb="FFFF0000"/>
        <rFont val="ＭＳ Ｐゴシック"/>
        <family val="3"/>
        <charset val="128"/>
        <scheme val="minor"/>
      </rPr>
      <t>ディヴァインチャレンジ</t>
    </r>
    <r>
      <rPr>
        <sz val="11"/>
        <color theme="1"/>
        <rFont val="ＭＳ Ｐゴシック"/>
        <family val="2"/>
        <charset val="128"/>
        <scheme val="minor"/>
      </rPr>
      <t>や</t>
    </r>
    <r>
      <rPr>
        <b/>
        <sz val="11"/>
        <color rgb="FFFF0000"/>
        <rFont val="ＭＳ Ｐゴシック"/>
        <family val="3"/>
        <charset val="128"/>
        <scheme val="minor"/>
      </rPr>
      <t>神の制裁</t>
    </r>
    <r>
      <rPr>
        <sz val="11"/>
        <color theme="1"/>
        <rFont val="ＭＳ Ｐゴシック"/>
        <family val="2"/>
        <charset val="128"/>
        <scheme val="minor"/>
      </rPr>
      <t>と　モーの機会攻撃は相性バツグン！！</t>
    </r>
    <rPh sb="22" eb="23">
      <t>カミ</t>
    </rPh>
    <rPh sb="24" eb="26">
      <t>セイサイ</t>
    </rPh>
    <rPh sb="31" eb="33">
      <t>キカイ</t>
    </rPh>
    <rPh sb="33" eb="35">
      <t>コウゲキ</t>
    </rPh>
    <rPh sb="36" eb="38">
      <t>アイショウ</t>
    </rPh>
    <phoneticPr fontId="1"/>
  </si>
  <si>
    <r>
      <t>　　　⑤噴射に対して反撃できない事もあり、</t>
    </r>
    <r>
      <rPr>
        <b/>
        <sz val="11"/>
        <color rgb="FFFF0000"/>
        <rFont val="ＭＳ Ｐゴシック"/>
        <family val="3"/>
        <charset val="128"/>
        <scheme val="minor"/>
      </rPr>
      <t>範囲攻撃に対して極端に弱い</t>
    </r>
    <r>
      <rPr>
        <sz val="11"/>
        <color theme="1"/>
        <rFont val="ＭＳ Ｐゴシック"/>
        <family val="2"/>
        <charset val="128"/>
        <scheme val="minor"/>
      </rPr>
      <t>のは残念。</t>
    </r>
    <rPh sb="16" eb="17">
      <t>コト</t>
    </rPh>
    <rPh sb="26" eb="27">
      <t>タイ</t>
    </rPh>
    <rPh sb="36" eb="38">
      <t>ザンネン</t>
    </rPh>
    <phoneticPr fontId="1"/>
  </si>
  <si>
    <t>　　　⑥機動力が低いので、接敵の為には繊細な移動が必要。　⇒マイナーアクションを大事に使いたい。</t>
    <rPh sb="4" eb="7">
      <t>キドウリョク</t>
    </rPh>
    <rPh sb="8" eb="9">
      <t>ヒク</t>
    </rPh>
    <rPh sb="13" eb="14">
      <t>セッ</t>
    </rPh>
    <rPh sb="14" eb="15">
      <t>テキ</t>
    </rPh>
    <rPh sb="16" eb="17">
      <t>タメ</t>
    </rPh>
    <rPh sb="19" eb="21">
      <t>センサイ</t>
    </rPh>
    <rPh sb="22" eb="24">
      <t>イドウ</t>
    </rPh>
    <rPh sb="25" eb="27">
      <t>ヒツヨウ</t>
    </rPh>
    <rPh sb="40" eb="42">
      <t>ダイジ</t>
    </rPh>
    <rPh sb="43" eb="44">
      <t>ツカ</t>
    </rPh>
    <phoneticPr fontId="1"/>
  </si>
  <si>
    <r>
      <t>　　①ホバリングがついてるので</t>
    </r>
    <r>
      <rPr>
        <b/>
        <sz val="11"/>
        <color rgb="FFFF0000"/>
        <rFont val="ＭＳ Ｐゴシック"/>
        <family val="3"/>
        <charset val="128"/>
        <scheme val="minor"/>
      </rPr>
      <t>水上や崖の上でも出せる！</t>
    </r>
    <r>
      <rPr>
        <sz val="11"/>
        <color theme="1"/>
        <rFont val="ＭＳ Ｐゴシック"/>
        <family val="2"/>
        <charset val="128"/>
        <scheme val="minor"/>
      </rPr>
      <t>　</t>
    </r>
    <rPh sb="15" eb="17">
      <t>スイジョウ</t>
    </rPh>
    <rPh sb="18" eb="19">
      <t>ガケ</t>
    </rPh>
    <rPh sb="20" eb="21">
      <t>ウエ</t>
    </rPh>
    <rPh sb="23" eb="24">
      <t>ダ</t>
    </rPh>
    <phoneticPr fontId="1"/>
  </si>
  <si>
    <r>
      <t>　　②</t>
    </r>
    <r>
      <rPr>
        <b/>
        <sz val="11"/>
        <color rgb="FFFF0000"/>
        <rFont val="ＭＳ Ｐゴシック"/>
        <family val="3"/>
        <charset val="128"/>
        <scheme val="minor"/>
      </rPr>
      <t>８マス飛行</t>
    </r>
    <r>
      <rPr>
        <sz val="11"/>
        <color theme="1"/>
        <rFont val="ＭＳ Ｐゴシック"/>
        <family val="2"/>
        <charset val="128"/>
        <scheme val="minor"/>
      </rPr>
      <t>は異常！　凄まじく高い機動力が売り。</t>
    </r>
    <rPh sb="6" eb="8">
      <t>ヒコウ</t>
    </rPh>
    <rPh sb="9" eb="11">
      <t>イジョウ</t>
    </rPh>
    <phoneticPr fontId="1"/>
  </si>
  <si>
    <r>
      <t>　　③</t>
    </r>
    <r>
      <rPr>
        <b/>
        <sz val="11"/>
        <color rgb="FF7030A0"/>
        <rFont val="ＭＳ Ｐゴシック"/>
        <family val="3"/>
        <charset val="128"/>
        <scheme val="minor"/>
      </rPr>
      <t>本命は特攻！</t>
    </r>
    <r>
      <rPr>
        <sz val="11"/>
        <color theme="1"/>
        <rFont val="ＭＳ Ｐゴシック"/>
        <family val="2"/>
        <charset val="128"/>
        <scheme val="minor"/>
      </rPr>
      <t>　グラスターの機動力では絶対無理なポイントに　一瞬で現れる頼れる奴。</t>
    </r>
    <rPh sb="3" eb="5">
      <t>ホンメイ</t>
    </rPh>
    <rPh sb="6" eb="8">
      <t>トッコウ</t>
    </rPh>
    <rPh sb="16" eb="19">
      <t>キドウリョク</t>
    </rPh>
    <rPh sb="21" eb="23">
      <t>ゼッタイ</t>
    </rPh>
    <rPh sb="23" eb="25">
      <t>ムリ</t>
    </rPh>
    <rPh sb="32" eb="34">
      <t>イッシュン</t>
    </rPh>
    <rPh sb="35" eb="36">
      <t>アラワ</t>
    </rPh>
    <rPh sb="38" eb="39">
      <t>タヨ</t>
    </rPh>
    <rPh sb="41" eb="42">
      <t>ヤツ</t>
    </rPh>
    <phoneticPr fontId="1"/>
  </si>
  <si>
    <r>
      <t>　　　攻撃に</t>
    </r>
    <r>
      <rPr>
        <b/>
        <sz val="11"/>
        <color rgb="FFFF0000"/>
        <rFont val="ＭＳ Ｐゴシック"/>
        <family val="3"/>
        <charset val="128"/>
        <scheme val="minor"/>
      </rPr>
      <t>３マスシフト</t>
    </r>
    <r>
      <rPr>
        <sz val="11"/>
        <color theme="1"/>
        <rFont val="ＭＳ Ｐゴシック"/>
        <family val="2"/>
        <charset val="128"/>
        <scheme val="minor"/>
      </rPr>
      <t>が付いてるお陰で、敵の群れの中でも自由に動け、</t>
    </r>
    <r>
      <rPr>
        <b/>
        <sz val="11"/>
        <color rgb="FFFF0000"/>
        <rFont val="ＭＳ Ｐゴシック"/>
        <family val="3"/>
        <charset val="128"/>
        <scheme val="minor"/>
      </rPr>
      <t>マイナーを節約</t>
    </r>
    <r>
      <rPr>
        <sz val="11"/>
        <color theme="1"/>
        <rFont val="ＭＳ Ｐゴシック"/>
        <family val="2"/>
        <charset val="128"/>
        <scheme val="minor"/>
      </rPr>
      <t>しやすい。</t>
    </r>
    <rPh sb="3" eb="5">
      <t>コウゲキ</t>
    </rPh>
    <rPh sb="13" eb="14">
      <t>ツ</t>
    </rPh>
    <rPh sb="18" eb="19">
      <t>カゲ</t>
    </rPh>
    <rPh sb="21" eb="22">
      <t>テキ</t>
    </rPh>
    <rPh sb="23" eb="24">
      <t>ム</t>
    </rPh>
    <rPh sb="26" eb="27">
      <t>ナカ</t>
    </rPh>
    <rPh sb="29" eb="31">
      <t>ジユウ</t>
    </rPh>
    <rPh sb="32" eb="33">
      <t>ウゴ</t>
    </rPh>
    <phoneticPr fontId="1"/>
  </si>
  <si>
    <r>
      <t>　　④機会攻撃でプレッシャーを与える為、</t>
    </r>
    <r>
      <rPr>
        <b/>
        <sz val="11"/>
        <color rgb="FFFF0000"/>
        <rFont val="ＭＳ Ｐゴシック"/>
        <family val="3"/>
        <charset val="128"/>
        <scheme val="minor"/>
      </rPr>
      <t>射撃系の敵</t>
    </r>
    <r>
      <rPr>
        <sz val="11"/>
        <color theme="1"/>
        <rFont val="ＭＳ Ｐゴシック"/>
        <family val="2"/>
        <charset val="128"/>
        <scheme val="minor"/>
      </rPr>
      <t>にまとわりつかせたい。</t>
    </r>
    <rPh sb="18" eb="19">
      <t>タメ</t>
    </rPh>
    <rPh sb="20" eb="22">
      <t>シャゲキ</t>
    </rPh>
    <rPh sb="22" eb="23">
      <t>ケイ</t>
    </rPh>
    <rPh sb="24" eb="25">
      <t>テキ</t>
    </rPh>
    <phoneticPr fontId="1"/>
  </si>
  <si>
    <t>　　　標準アクションでワザワザ攻撃しなくても、ただそこにいるだけでOKな場合も多いので本当に優秀。</t>
    <rPh sb="3" eb="5">
      <t>ヒョウジュン</t>
    </rPh>
    <rPh sb="15" eb="17">
      <t>コウゲキ</t>
    </rPh>
    <rPh sb="36" eb="38">
      <t>バアイ</t>
    </rPh>
    <rPh sb="39" eb="40">
      <t>オオ</t>
    </rPh>
    <rPh sb="43" eb="45">
      <t>ホントウ</t>
    </rPh>
    <rPh sb="46" eb="48">
      <t>ユウシュウ</t>
    </rPh>
    <phoneticPr fontId="1"/>
  </si>
  <si>
    <t>強制命名：</t>
    <rPh sb="0" eb="2">
      <t>キョウセイ</t>
    </rPh>
    <rPh sb="2" eb="4">
      <t>メイメイ</t>
    </rPh>
    <phoneticPr fontId="1"/>
  </si>
  <si>
    <t>星野</t>
    <rPh sb="0" eb="2">
      <t>ホシノ</t>
    </rPh>
    <phoneticPr fontId="1"/>
  </si>
  <si>
    <r>
      <t>解説・使い時・他PCとの連携等　　　</t>
    </r>
    <r>
      <rPr>
        <b/>
        <sz val="11"/>
        <color theme="3" tint="0.39997558519241921"/>
        <rFont val="ＭＳ Ｐゴシック"/>
        <family val="3"/>
        <charset val="128"/>
        <scheme val="minor"/>
      </rPr>
      <t>そもそも使わない、と言うより使えない気がする…。</t>
    </r>
    <rPh sb="0" eb="2">
      <t>カイセツ</t>
    </rPh>
    <rPh sb="3" eb="4">
      <t>ツカ</t>
    </rPh>
    <rPh sb="5" eb="6">
      <t>ドキ</t>
    </rPh>
    <rPh sb="7" eb="8">
      <t>タ</t>
    </rPh>
    <rPh sb="12" eb="14">
      <t>レンケイ</t>
    </rPh>
    <rPh sb="14" eb="15">
      <t>ナド</t>
    </rPh>
    <rPh sb="22" eb="23">
      <t>ツカ</t>
    </rPh>
    <rPh sb="28" eb="29">
      <t>イ</t>
    </rPh>
    <rPh sb="32" eb="33">
      <t>ツカ</t>
    </rPh>
    <rPh sb="36" eb="37">
      <t>キ</t>
    </rPh>
    <phoneticPr fontId="1"/>
  </si>
  <si>
    <r>
      <t>　</t>
    </r>
    <r>
      <rPr>
        <b/>
        <sz val="11"/>
        <color rgb="FFFF0000"/>
        <rFont val="ＭＳ Ｐゴシック"/>
        <family val="3"/>
        <charset val="128"/>
        <scheme val="minor"/>
      </rPr>
      <t>殴りさえすれば意外とダメージはある！　</t>
    </r>
    <r>
      <rPr>
        <sz val="11"/>
        <rFont val="ＭＳ Ｐゴシック"/>
        <family val="3"/>
        <charset val="128"/>
        <scheme val="minor"/>
      </rPr>
      <t>対象はクリーチャーじゃないけどね</t>
    </r>
    <rPh sb="1" eb="2">
      <t>ナグ</t>
    </rPh>
    <rPh sb="8" eb="10">
      <t>イガイ</t>
    </rPh>
    <rPh sb="20" eb="22">
      <t>タイショウ</t>
    </rPh>
    <phoneticPr fontId="1"/>
  </si>
  <si>
    <r>
      <t>　</t>
    </r>
    <r>
      <rPr>
        <b/>
        <sz val="11"/>
        <color rgb="FFFF0000"/>
        <rFont val="ＭＳ Ｐゴシック"/>
        <family val="3"/>
        <charset val="128"/>
        <scheme val="minor"/>
      </rPr>
      <t>マスレジと枠が被る！　</t>
    </r>
    <r>
      <rPr>
        <sz val="11"/>
        <color theme="1"/>
        <rFont val="ＭＳ Ｐゴシック"/>
        <family val="2"/>
        <charset val="128"/>
        <scheme val="minor"/>
      </rPr>
      <t>これが痛いっていうか、もう全て</t>
    </r>
    <rPh sb="6" eb="7">
      <t>ワク</t>
    </rPh>
    <rPh sb="8" eb="9">
      <t>カブ</t>
    </rPh>
    <rPh sb="15" eb="16">
      <t>イタ</t>
    </rPh>
    <rPh sb="25" eb="26">
      <t>スベ</t>
    </rPh>
    <phoneticPr fontId="1"/>
  </si>
  <si>
    <r>
      <t>　用途　①とりあえず</t>
    </r>
    <r>
      <rPr>
        <b/>
        <sz val="11"/>
        <color rgb="FFFF0000"/>
        <rFont val="ＭＳ Ｐゴシック"/>
        <family val="3"/>
        <charset val="128"/>
        <scheme val="minor"/>
      </rPr>
      <t>マイナーで出せる</t>
    </r>
    <r>
      <rPr>
        <b/>
        <sz val="11"/>
        <color rgb="FF7030A0"/>
        <rFont val="ＭＳ Ｐゴシック"/>
        <family val="3"/>
        <charset val="128"/>
        <scheme val="minor"/>
      </rPr>
      <t>挟撃要員</t>
    </r>
    <r>
      <rPr>
        <sz val="11"/>
        <color theme="1"/>
        <rFont val="ＭＳ Ｐゴシック"/>
        <family val="2"/>
        <charset val="128"/>
        <scheme val="minor"/>
      </rPr>
      <t>。とっさに出せるので</t>
    </r>
    <r>
      <rPr>
        <b/>
        <sz val="11"/>
        <color rgb="FFFF0000"/>
        <rFont val="ＭＳ Ｐゴシック"/>
        <family val="3"/>
        <charset val="128"/>
        <scheme val="minor"/>
      </rPr>
      <t>使い捨て</t>
    </r>
    <r>
      <rPr>
        <sz val="11"/>
        <color theme="1"/>
        <rFont val="ＭＳ Ｐゴシック"/>
        <family val="2"/>
        <charset val="128"/>
        <scheme val="minor"/>
      </rPr>
      <t>感覚で。</t>
    </r>
    <rPh sb="1" eb="3">
      <t>ヨウト</t>
    </rPh>
    <rPh sb="15" eb="16">
      <t>ダ</t>
    </rPh>
    <rPh sb="18" eb="20">
      <t>キョウゲキ</t>
    </rPh>
    <rPh sb="20" eb="22">
      <t>ヨウイン</t>
    </rPh>
    <rPh sb="27" eb="28">
      <t>ダ</t>
    </rPh>
    <rPh sb="32" eb="33">
      <t>ツカ</t>
    </rPh>
    <rPh sb="34" eb="35">
      <t>ス</t>
    </rPh>
    <rPh sb="36" eb="38">
      <t>カンカク</t>
    </rPh>
    <phoneticPr fontId="1"/>
  </si>
  <si>
    <r>
      <t>　　　　　　味方の盾になりうるのは一長一短か？</t>
    </r>
    <r>
      <rPr>
        <b/>
        <sz val="11"/>
        <color rgb="FFFF0000"/>
        <rFont val="ＭＳ Ｐゴシック"/>
        <family val="3"/>
        <charset val="128"/>
        <scheme val="minor"/>
      </rPr>
      <t>３つのしもべと同一遭遇で併用もOK！</t>
    </r>
    <rPh sb="6" eb="8">
      <t>ミカタ</t>
    </rPh>
    <rPh sb="9" eb="10">
      <t>タテ</t>
    </rPh>
    <rPh sb="17" eb="21">
      <t>イッチョウイッタン</t>
    </rPh>
    <rPh sb="30" eb="32">
      <t>ドウイツ</t>
    </rPh>
    <rPh sb="32" eb="34">
      <t>ソウグウ</t>
    </rPh>
    <rPh sb="35" eb="37">
      <t>ヘイヨウ</t>
    </rPh>
    <phoneticPr fontId="1"/>
  </si>
  <si>
    <r>
      <t>　　　　　②とりあえず</t>
    </r>
    <r>
      <rPr>
        <b/>
        <sz val="11"/>
        <color rgb="FF7030A0"/>
        <rFont val="ＭＳ Ｐゴシック"/>
        <family val="3"/>
        <charset val="128"/>
        <scheme val="minor"/>
      </rPr>
      <t>障害物</t>
    </r>
    <r>
      <rPr>
        <sz val="11"/>
        <color theme="1"/>
        <rFont val="ＭＳ Ｐゴシック"/>
        <family val="2"/>
        <charset val="128"/>
        <scheme val="minor"/>
      </rPr>
      <t>にはなる。通路をフタしたり、精霊と協力してバリケードにもなる。</t>
    </r>
    <rPh sb="11" eb="14">
      <t>ショウガイブツ</t>
    </rPh>
    <rPh sb="19" eb="21">
      <t>ツウロ</t>
    </rPh>
    <rPh sb="28" eb="30">
      <t>セイレイ</t>
    </rPh>
    <rPh sb="31" eb="33">
      <t>キョウリョク</t>
    </rPh>
    <phoneticPr fontId="1"/>
  </si>
  <si>
    <t>射程が滅茶苦茶短いので使い勝手は・・・・・・</t>
    <rPh sb="0" eb="2">
      <t>シャテイ</t>
    </rPh>
    <rPh sb="3" eb="7">
      <t>メチャクチャ</t>
    </rPh>
    <rPh sb="7" eb="8">
      <t>ミジカ</t>
    </rPh>
    <rPh sb="11" eb="12">
      <t>ツカ</t>
    </rPh>
    <rPh sb="13" eb="15">
      <t>カッテ</t>
    </rPh>
    <phoneticPr fontId="1"/>
  </si>
  <si>
    <r>
      <t>　　　　　③当然　</t>
    </r>
    <r>
      <rPr>
        <b/>
        <sz val="11"/>
        <color rgb="FF7030A0"/>
        <rFont val="ＭＳ Ｐゴシック"/>
        <family val="3"/>
        <charset val="128"/>
        <scheme val="minor"/>
      </rPr>
      <t>カナリア</t>
    </r>
    <r>
      <rPr>
        <sz val="11"/>
        <color theme="1"/>
        <rFont val="ＭＳ Ｐゴシック"/>
        <family val="2"/>
        <charset val="128"/>
        <scheme val="minor"/>
      </rPr>
      <t>にもなる。　あんな事やこんな事になっても本当に惜しくはない。</t>
    </r>
    <rPh sb="6" eb="8">
      <t>トウゼン</t>
    </rPh>
    <rPh sb="22" eb="23">
      <t>コト</t>
    </rPh>
    <rPh sb="27" eb="28">
      <t>コト</t>
    </rPh>
    <rPh sb="33" eb="35">
      <t>ホントウ</t>
    </rPh>
    <rPh sb="36" eb="37">
      <t>オ</t>
    </rPh>
    <phoneticPr fontId="1"/>
  </si>
  <si>
    <t>サモン･チェインベアラー</t>
    <phoneticPr fontId="1"/>
  </si>
  <si>
    <t>くまタン</t>
    <phoneticPr fontId="1"/>
  </si>
  <si>
    <t>ウィザード／攻撃／１５　（秘17）</t>
    <rPh sb="6" eb="8">
      <t>コウゲキ</t>
    </rPh>
    <rPh sb="13" eb="14">
      <t>ヒ</t>
    </rPh>
    <phoneticPr fontId="1"/>
  </si>
  <si>
    <t>また、ACと頑健防御値に+4のボーナスを有している。</t>
    <rPh sb="6" eb="8">
      <t>ガンケン</t>
    </rPh>
    <phoneticPr fontId="1"/>
  </si>
  <si>
    <t>使用者はチェインベアラーに以下の特殊命令を下すことができる。</t>
    <phoneticPr fontId="1"/>
  </si>
  <si>
    <r>
      <t>　　標準アクション　近接２　目標：クリーチャー1体　ヒット時</t>
    </r>
    <r>
      <rPr>
        <b/>
        <sz val="11"/>
        <color rgb="FFFF0000"/>
        <rFont val="ＭＳ Ｐゴシック"/>
        <family val="3"/>
        <charset val="128"/>
        <scheme val="minor"/>
      </rPr>
      <t>2マス横滑り</t>
    </r>
    <rPh sb="2" eb="4">
      <t>ヒョウジュン</t>
    </rPh>
    <rPh sb="10" eb="12">
      <t>キンセツ</t>
    </rPh>
    <rPh sb="14" eb="16">
      <t>モクヒョウ</t>
    </rPh>
    <rPh sb="24" eb="25">
      <t>タイ</t>
    </rPh>
    <rPh sb="29" eb="30">
      <t>ジ</t>
    </rPh>
    <rPh sb="33" eb="35">
      <t>ヨコスベ</t>
    </rPh>
    <phoneticPr fontId="1"/>
  </si>
  <si>
    <r>
      <t>　　機会アクション　近接２　対象：クリーチャー</t>
    </r>
    <r>
      <rPr>
        <sz val="11"/>
        <color theme="1"/>
        <rFont val="ＭＳ Ｐゴシック"/>
        <family val="3"/>
        <charset val="128"/>
        <scheme val="minor"/>
      </rPr>
      <t>1</t>
    </r>
    <r>
      <rPr>
        <sz val="11"/>
        <color theme="1"/>
        <rFont val="ＭＳ Ｐゴシック"/>
        <family val="2"/>
        <charset val="128"/>
        <scheme val="minor"/>
      </rPr>
      <t>体　　ヒット時</t>
    </r>
    <r>
      <rPr>
        <b/>
        <sz val="11"/>
        <color rgb="FFFF0000"/>
        <rFont val="ＭＳ Ｐゴシック"/>
        <family val="3"/>
        <charset val="128"/>
        <scheme val="minor"/>
      </rPr>
      <t>2マス横滑り</t>
    </r>
    <rPh sb="2" eb="4">
      <t>キカイ</t>
    </rPh>
    <rPh sb="10" eb="12">
      <t>キンセツ</t>
    </rPh>
    <phoneticPr fontId="1"/>
  </si>
  <si>
    <t>使用者はなにものにも占められていない２×２マスの範囲に鎖で作られた1体の大型サイズの</t>
    <rPh sb="24" eb="26">
      <t>ハンイ</t>
    </rPh>
    <phoneticPr fontId="1"/>
  </si>
  <si>
    <t>クリーチャーを召喚する。チェインベアラーは2マスの間合いと移動速度６を持つ。</t>
    <phoneticPr fontId="1"/>
  </si>
  <si>
    <t>チェインベアラーは機会攻撃の間合いを有し、2マス離れた敵に機会攻撃を行う事ができる。</t>
    <rPh sb="18" eb="19">
      <t>ユウ</t>
    </rPh>
    <rPh sb="34" eb="35">
      <t>オコナ</t>
    </rPh>
    <rPh sb="36" eb="37">
      <t>コト</t>
    </rPh>
    <phoneticPr fontId="1"/>
  </si>
  <si>
    <t>　　　　　　　【知力】対”頑健”　； １ｄ10+【知力】修正値ダメージ　</t>
    <rPh sb="8" eb="10">
      <t>チリョク</t>
    </rPh>
    <rPh sb="11" eb="12">
      <t>タイ</t>
    </rPh>
    <rPh sb="13" eb="15">
      <t>ガンケン</t>
    </rPh>
    <rPh sb="25" eb="27">
      <t>チリョク</t>
    </rPh>
    <rPh sb="28" eb="30">
      <t>シュウセイ</t>
    </rPh>
    <rPh sb="30" eb="31">
      <t>チ</t>
    </rPh>
    <phoneticPr fontId="1"/>
  </si>
  <si>
    <t>チェインベアラー</t>
    <phoneticPr fontId="1"/>
  </si>
  <si>
    <t>初期呪文</t>
    <rPh sb="0" eb="2">
      <t>ショキ</t>
    </rPh>
    <rPh sb="2" eb="4">
      <t>ジュモン</t>
    </rPh>
    <phoneticPr fontId="1"/>
  </si>
  <si>
    <t>メイジ・ハンド</t>
    <phoneticPr fontId="1"/>
  </si>
  <si>
    <t>ウィザード／初期呪文　（PHB62）</t>
    <rPh sb="6" eb="8">
      <t>ショキ</t>
    </rPh>
    <rPh sb="8" eb="10">
      <t>ジュモン</t>
    </rPh>
    <phoneticPr fontId="1"/>
  </si>
  <si>
    <t>[無限回]◆[創造]、[秘術]</t>
    <rPh sb="1" eb="3">
      <t>ムゲン</t>
    </rPh>
    <rPh sb="3" eb="4">
      <t>カイ</t>
    </rPh>
    <rPh sb="7" eb="9">
      <t>ソウゾウ</t>
    </rPh>
    <phoneticPr fontId="1"/>
  </si>
  <si>
    <t>使用者は射程内の何ものにも占められていないマス１つに、宙に浮かぶおぼろげな手を</t>
    <rPh sb="0" eb="3">
      <t>シヨウシャ</t>
    </rPh>
    <rPh sb="4" eb="6">
      <t>シャテイ</t>
    </rPh>
    <rPh sb="6" eb="7">
      <t>ナイ</t>
    </rPh>
    <rPh sb="8" eb="9">
      <t>ナニ</t>
    </rPh>
    <rPh sb="13" eb="14">
      <t>シ</t>
    </rPh>
    <rPh sb="27" eb="28">
      <t>チュウ</t>
    </rPh>
    <rPh sb="29" eb="30">
      <t>ウ</t>
    </rPh>
    <rPh sb="37" eb="38">
      <t>テ</t>
    </rPh>
    <phoneticPr fontId="1"/>
  </si>
  <si>
    <t>創造する。この手は隣接するマスにある重さ20ポンド以下の物体１つを持ち上げたり、</t>
    <rPh sb="7" eb="8">
      <t>テ</t>
    </rPh>
    <rPh sb="9" eb="11">
      <t>リンセツ</t>
    </rPh>
    <rPh sb="18" eb="19">
      <t>オモ</t>
    </rPh>
    <rPh sb="25" eb="27">
      <t>イカ</t>
    </rPh>
    <rPh sb="28" eb="30">
      <t>ブッタイ</t>
    </rPh>
    <rPh sb="33" eb="34">
      <t>モ</t>
    </rPh>
    <rPh sb="35" eb="36">
      <t>ア</t>
    </rPh>
    <phoneticPr fontId="1"/>
  </si>
  <si>
    <t>5マスまで移動させたり、操作したりすることができる。このパワーを使用した時点で</t>
    <rPh sb="5" eb="7">
      <t>イドウ</t>
    </rPh>
    <rPh sb="12" eb="14">
      <t>ソウサ</t>
    </rPh>
    <rPh sb="32" eb="34">
      <t>シヨウ</t>
    </rPh>
    <rPh sb="36" eb="38">
      <t>ジテン</t>
    </rPh>
    <phoneticPr fontId="1"/>
  </si>
  <si>
    <t>使用者がその物体を持っていたなら、その手はその物体を背負い袋、ポーチ、鞘などの</t>
    <rPh sb="0" eb="3">
      <t>シヨウシャ</t>
    </rPh>
    <rPh sb="6" eb="8">
      <t>ブッタイ</t>
    </rPh>
    <rPh sb="9" eb="10">
      <t>モ</t>
    </rPh>
    <rPh sb="19" eb="20">
      <t>テ</t>
    </rPh>
    <rPh sb="23" eb="25">
      <t>ブッタイ</t>
    </rPh>
    <rPh sb="26" eb="28">
      <t>セオ</t>
    </rPh>
    <rPh sb="29" eb="30">
      <t>ブクロ</t>
    </rPh>
    <rPh sb="35" eb="36">
      <t>サヤ</t>
    </rPh>
    <phoneticPr fontId="1"/>
  </si>
  <si>
    <t>入れ物にしまい込み、同時に使用者が運搬しているが自分の体のどこかに身に着けていた</t>
    <rPh sb="0" eb="1">
      <t>イ</t>
    </rPh>
    <rPh sb="2" eb="3">
      <t>モノ</t>
    </rPh>
    <rPh sb="7" eb="8">
      <t>コ</t>
    </rPh>
    <rPh sb="10" eb="12">
      <t>ドウジ</t>
    </rPh>
    <rPh sb="13" eb="16">
      <t>シヨウシャ</t>
    </rPh>
    <rPh sb="17" eb="19">
      <t>ウンパン</t>
    </rPh>
    <rPh sb="24" eb="26">
      <t>ジブン</t>
    </rPh>
    <rPh sb="27" eb="28">
      <t>カラダ</t>
    </rPh>
    <rPh sb="33" eb="34">
      <t>ミ</t>
    </rPh>
    <rPh sb="35" eb="36">
      <t>ツ</t>
    </rPh>
    <phoneticPr fontId="1"/>
  </si>
  <si>
    <t>物体１つを使用者の手中に移動させることができる。</t>
    <rPh sb="0" eb="2">
      <t>ブッタイ</t>
    </rPh>
    <rPh sb="5" eb="7">
      <t>シヨウ</t>
    </rPh>
    <rPh sb="7" eb="8">
      <t>シャ</t>
    </rPh>
    <rPh sb="9" eb="11">
      <t>シュチュウ</t>
    </rPh>
    <rPh sb="12" eb="14">
      <t>イドウ</t>
    </rPh>
    <phoneticPr fontId="1"/>
  </si>
  <si>
    <t>　使用者は1回の移動アクションとしてこの手を5マスまで移動させることができる。</t>
    <rPh sb="1" eb="4">
      <t>シヨウシャ</t>
    </rPh>
    <rPh sb="6" eb="7">
      <t>カイ</t>
    </rPh>
    <rPh sb="8" eb="10">
      <t>イドウ</t>
    </rPh>
    <rPh sb="20" eb="21">
      <t>テ</t>
    </rPh>
    <rPh sb="27" eb="29">
      <t>イドウ</t>
    </rPh>
    <phoneticPr fontId="1"/>
  </si>
  <si>
    <t>また1回のFAとしてこの手が持っている物体を落とさせる事ができ、</t>
    <rPh sb="3" eb="4">
      <t>カイ</t>
    </rPh>
    <rPh sb="12" eb="13">
      <t>テ</t>
    </rPh>
    <rPh sb="14" eb="15">
      <t>モ</t>
    </rPh>
    <rPh sb="19" eb="21">
      <t>ブッタイ</t>
    </rPh>
    <rPh sb="22" eb="23">
      <t>オ</t>
    </rPh>
    <rPh sb="27" eb="28">
      <t>コト</t>
    </rPh>
    <phoneticPr fontId="1"/>
  </si>
  <si>
    <t>1回のMAとして別の物体を拾わせたり操作させたりすることができる。</t>
    <rPh sb="1" eb="2">
      <t>カイ</t>
    </rPh>
    <rPh sb="8" eb="9">
      <t>ベツ</t>
    </rPh>
    <rPh sb="10" eb="12">
      <t>ブッタイ</t>
    </rPh>
    <rPh sb="13" eb="14">
      <t>ヒロ</t>
    </rPh>
    <rPh sb="18" eb="20">
      <t>ソウサ</t>
    </rPh>
    <phoneticPr fontId="1"/>
  </si>
  <si>
    <t>維持・マイナー：使用者はこの手をいつまでも維持する事ができる。</t>
    <rPh sb="0" eb="2">
      <t>イジ</t>
    </rPh>
    <rPh sb="8" eb="11">
      <t>シヨウシャ</t>
    </rPh>
    <rPh sb="14" eb="15">
      <t>テ</t>
    </rPh>
    <rPh sb="21" eb="23">
      <t>イジ</t>
    </rPh>
    <rPh sb="25" eb="26">
      <t>コト</t>
    </rPh>
    <phoneticPr fontId="1"/>
  </si>
  <si>
    <t>特殊：使用者は同時に複数の手を稼働させておくことはできない。</t>
    <rPh sb="0" eb="2">
      <t>トクシュ</t>
    </rPh>
    <rPh sb="3" eb="6">
      <t>シヨウシャ</t>
    </rPh>
    <rPh sb="7" eb="9">
      <t>ドウジ</t>
    </rPh>
    <rPh sb="10" eb="12">
      <t>フクスウ</t>
    </rPh>
    <rPh sb="13" eb="14">
      <t>テ</t>
    </rPh>
    <rPh sb="15" eb="17">
      <t>カドウ</t>
    </rPh>
    <phoneticPr fontId="1"/>
  </si>
  <si>
    <t>※：トウム練達(元144)</t>
    <rPh sb="5" eb="7">
      <t>レンタツ</t>
    </rPh>
    <rPh sb="8" eb="9">
      <t>モト</t>
    </rPh>
    <phoneticPr fontId="1"/>
  </si>
  <si>
    <r>
      <t>　　</t>
    </r>
    <r>
      <rPr>
        <b/>
        <sz val="11"/>
        <color rgb="FFFF0000"/>
        <rFont val="ＭＳ Ｐゴシック"/>
        <family val="3"/>
        <charset val="128"/>
        <scheme val="minor"/>
      </rPr>
      <t>[恐怖]に対する完全耐性</t>
    </r>
    <r>
      <rPr>
        <sz val="11"/>
        <color theme="1"/>
        <rFont val="ＭＳ Ｐゴシック"/>
        <family val="3"/>
        <charset val="128"/>
        <scheme val="minor"/>
      </rPr>
      <t>を持つ敵はこの効果に対しても完全耐性を持つ。</t>
    </r>
    <rPh sb="3" eb="5">
      <t>キョウフ</t>
    </rPh>
    <rPh sb="7" eb="8">
      <t>タイ</t>
    </rPh>
    <rPh sb="10" eb="12">
      <t>カンゼン</t>
    </rPh>
    <rPh sb="12" eb="14">
      <t>タイセイ</t>
    </rPh>
    <rPh sb="15" eb="16">
      <t>モ</t>
    </rPh>
    <rPh sb="17" eb="18">
      <t>テキ</t>
    </rPh>
    <rPh sb="21" eb="23">
      <t>コウカ</t>
    </rPh>
    <rPh sb="24" eb="25">
      <t>タイ</t>
    </rPh>
    <rPh sb="28" eb="30">
      <t>カンゼン</t>
    </rPh>
    <rPh sb="30" eb="32">
      <t>タイセイ</t>
    </rPh>
    <rPh sb="33" eb="34">
      <t>モ</t>
    </rPh>
    <phoneticPr fontId="1"/>
  </si>
  <si>
    <r>
      <t>　　君が作り出した</t>
    </r>
    <r>
      <rPr>
        <b/>
        <sz val="11"/>
        <color rgb="FFFF0000"/>
        <rFont val="ＭＳ Ｐゴシック"/>
        <family val="3"/>
        <charset val="128"/>
        <scheme val="minor"/>
      </rPr>
      <t>創造物</t>
    </r>
    <r>
      <rPr>
        <sz val="11"/>
        <color theme="1"/>
        <rFont val="ＭＳ Ｐゴシック"/>
        <family val="2"/>
        <charset val="128"/>
        <scheme val="minor"/>
      </rPr>
      <t>および、君が</t>
    </r>
    <r>
      <rPr>
        <b/>
        <sz val="11"/>
        <color rgb="FFFF0000"/>
        <rFont val="ＭＳ Ｐゴシック"/>
        <family val="3"/>
        <charset val="128"/>
        <scheme val="minor"/>
      </rPr>
      <t>召喚</t>
    </r>
    <r>
      <rPr>
        <sz val="11"/>
        <color theme="1"/>
        <rFont val="ＭＳ Ｐゴシック"/>
        <family val="2"/>
        <charset val="128"/>
        <scheme val="minor"/>
      </rPr>
      <t>したクリーチャーに</t>
    </r>
    <r>
      <rPr>
        <b/>
        <sz val="11"/>
        <color rgb="FFFF0000"/>
        <rFont val="ＭＳ Ｐゴシック"/>
        <family val="3"/>
        <charset val="128"/>
        <scheme val="minor"/>
      </rPr>
      <t>隣接する敵は皆</t>
    </r>
    <r>
      <rPr>
        <sz val="11"/>
        <color theme="1"/>
        <rFont val="ＭＳ Ｐゴシック"/>
        <family val="2"/>
        <charset val="128"/>
        <scheme val="minor"/>
      </rPr>
      <t>、</t>
    </r>
    <r>
      <rPr>
        <b/>
        <sz val="11"/>
        <color rgb="FFFF0000"/>
        <rFont val="ＭＳ Ｐゴシック"/>
        <family val="3"/>
        <charset val="128"/>
        <scheme val="minor"/>
      </rPr>
      <t>戦術的優位</t>
    </r>
    <r>
      <rPr>
        <sz val="11"/>
        <color theme="1"/>
        <rFont val="ＭＳ Ｐゴシック"/>
        <family val="2"/>
        <charset val="128"/>
        <scheme val="minor"/>
      </rPr>
      <t>を与える。</t>
    </r>
    <rPh sb="2" eb="3">
      <t>キミ</t>
    </rPh>
    <rPh sb="4" eb="5">
      <t>ツク</t>
    </rPh>
    <rPh sb="6" eb="7">
      <t>ダ</t>
    </rPh>
    <rPh sb="9" eb="11">
      <t>ソウゾウ</t>
    </rPh>
    <rPh sb="11" eb="12">
      <t>ブツ</t>
    </rPh>
    <rPh sb="16" eb="17">
      <t>キミ</t>
    </rPh>
    <rPh sb="18" eb="20">
      <t>ショウカン</t>
    </rPh>
    <rPh sb="29" eb="31">
      <t>リンセツ</t>
    </rPh>
    <rPh sb="33" eb="34">
      <t>テキ</t>
    </rPh>
    <rPh sb="35" eb="36">
      <t>ミナ</t>
    </rPh>
    <rPh sb="37" eb="40">
      <t>センジュツテキ</t>
    </rPh>
    <rPh sb="40" eb="42">
      <t>ユウイ</t>
    </rPh>
    <rPh sb="43" eb="44">
      <t>アタ</t>
    </rPh>
    <phoneticPr fontId="1"/>
  </si>
  <si>
    <t>マイナーアクション2回（召喚＋移動６マス）で実質的に8マス先に出す事が可能！</t>
    <rPh sb="10" eb="11">
      <t>カイ</t>
    </rPh>
    <rPh sb="12" eb="14">
      <t>ショウカン</t>
    </rPh>
    <rPh sb="15" eb="17">
      <t>イドウ</t>
    </rPh>
    <rPh sb="22" eb="25">
      <t>ジッシツテキ</t>
    </rPh>
    <rPh sb="29" eb="30">
      <t>サキ</t>
    </rPh>
    <rPh sb="31" eb="32">
      <t>ダ</t>
    </rPh>
    <rPh sb="33" eb="34">
      <t>コト</t>
    </rPh>
    <rPh sb="35" eb="37">
      <t>カノウ</t>
    </rPh>
    <phoneticPr fontId="1"/>
  </si>
  <si>
    <t>別に機会攻撃をナンボ喰らいまくっても、死なずに目的地に到達出来ればコイツなら全然ＯＫ！</t>
    <rPh sb="0" eb="1">
      <t>ベツ</t>
    </rPh>
    <rPh sb="2" eb="4">
      <t>キカイ</t>
    </rPh>
    <rPh sb="4" eb="6">
      <t>コウゲキ</t>
    </rPh>
    <rPh sb="10" eb="11">
      <t>ク</t>
    </rPh>
    <rPh sb="19" eb="20">
      <t>シ</t>
    </rPh>
    <rPh sb="23" eb="26">
      <t>モクテキチ</t>
    </rPh>
    <rPh sb="27" eb="29">
      <t>トウタツ</t>
    </rPh>
    <rPh sb="29" eb="31">
      <t>デキ</t>
    </rPh>
    <rPh sb="38" eb="40">
      <t>ゼンゼン</t>
    </rPh>
    <phoneticPr fontId="1"/>
  </si>
  <si>
    <t>コイツに限っては、ブラックな就労環境大歓迎！</t>
    <rPh sb="4" eb="5">
      <t>カギ</t>
    </rPh>
    <rPh sb="14" eb="16">
      <t>シュウロウ</t>
    </rPh>
    <rPh sb="16" eb="18">
      <t>カンキョウ</t>
    </rPh>
    <rPh sb="18" eb="21">
      <t>ダイカンゲイ</t>
    </rPh>
    <phoneticPr fontId="1"/>
  </si>
  <si>
    <r>
      <t>　　①</t>
    </r>
    <r>
      <rPr>
        <b/>
        <sz val="11"/>
        <color rgb="FF7030A0"/>
        <rFont val="ＭＳ Ｐゴシック"/>
        <family val="3"/>
        <charset val="128"/>
        <scheme val="minor"/>
      </rPr>
      <t>本命は特攻！</t>
    </r>
    <r>
      <rPr>
        <sz val="11"/>
        <color theme="1"/>
        <rFont val="ＭＳ Ｐゴシック"/>
        <family val="2"/>
        <charset val="128"/>
        <scheme val="minor"/>
      </rPr>
      <t>　リョウから２０マス先のポイントに　一瞬で現れる凄過ぎる奴。</t>
    </r>
    <rPh sb="3" eb="5">
      <t>ホンメイ</t>
    </rPh>
    <rPh sb="6" eb="8">
      <t>トッコウ</t>
    </rPh>
    <rPh sb="19" eb="20">
      <t>サキ</t>
    </rPh>
    <rPh sb="27" eb="29">
      <t>イッシュン</t>
    </rPh>
    <rPh sb="30" eb="31">
      <t>アラワ</t>
    </rPh>
    <rPh sb="33" eb="35">
      <t>スゴス</t>
    </rPh>
    <rPh sb="37" eb="38">
      <t>ヤツ</t>
    </rPh>
    <phoneticPr fontId="1"/>
  </si>
  <si>
    <t>　　　死ぬまで大暴れして欲しいが、１６レベル以降はホントに死ぬ事あるの、コレ？</t>
    <rPh sb="3" eb="4">
      <t>シ</t>
    </rPh>
    <rPh sb="7" eb="9">
      <t>オオアバ</t>
    </rPh>
    <rPh sb="12" eb="13">
      <t>ホ</t>
    </rPh>
    <rPh sb="22" eb="24">
      <t>イコウ</t>
    </rPh>
    <rPh sb="29" eb="30">
      <t>シ</t>
    </rPh>
    <rPh sb="31" eb="32">
      <t>コト</t>
    </rPh>
    <phoneticPr fontId="1"/>
  </si>
  <si>
    <r>
      <t>　　②</t>
    </r>
    <r>
      <rPr>
        <b/>
        <sz val="11"/>
        <color rgb="FFFF0000"/>
        <rFont val="ＭＳ Ｐゴシック"/>
        <family val="3"/>
        <charset val="128"/>
        <scheme val="minor"/>
      </rPr>
      <t>機会攻撃狙いメイン</t>
    </r>
    <r>
      <rPr>
        <sz val="11"/>
        <color theme="1"/>
        <rFont val="ＭＳ Ｐゴシック"/>
        <family val="2"/>
        <charset val="128"/>
        <scheme val="minor"/>
      </rPr>
      <t>で、</t>
    </r>
    <r>
      <rPr>
        <b/>
        <sz val="11"/>
        <color rgb="FFFF0000"/>
        <rFont val="ＭＳ Ｐゴシック"/>
        <family val="3"/>
        <charset val="128"/>
        <scheme val="minor"/>
      </rPr>
      <t>射撃系の敵</t>
    </r>
    <r>
      <rPr>
        <sz val="11"/>
        <color theme="1"/>
        <rFont val="ＭＳ Ｐゴシック"/>
        <family val="2"/>
        <charset val="128"/>
        <scheme val="minor"/>
      </rPr>
      <t>に貼りつかせる。</t>
    </r>
    <rPh sb="7" eb="8">
      <t>ネラ</t>
    </rPh>
    <rPh sb="14" eb="16">
      <t>シャゲキ</t>
    </rPh>
    <rPh sb="16" eb="17">
      <t>ケイ</t>
    </rPh>
    <rPh sb="18" eb="19">
      <t>テキ</t>
    </rPh>
    <rPh sb="20" eb="21">
      <t>ハ</t>
    </rPh>
    <phoneticPr fontId="1"/>
  </si>
  <si>
    <r>
      <t>　　　</t>
    </r>
    <r>
      <rPr>
        <b/>
        <sz val="11"/>
        <color rgb="FFFF0000"/>
        <rFont val="ＭＳ Ｐゴシック"/>
        <family val="3"/>
        <charset val="128"/>
        <scheme val="minor"/>
      </rPr>
      <t>機会攻撃の間合い</t>
    </r>
    <r>
      <rPr>
        <sz val="11"/>
        <color theme="1"/>
        <rFont val="ＭＳ Ｐゴシック"/>
        <family val="2"/>
        <charset val="128"/>
        <scheme val="minor"/>
      </rPr>
      <t>のお陰で、６×６の範囲に結界を張ったも同然！</t>
    </r>
    <rPh sb="3" eb="5">
      <t>キカイ</t>
    </rPh>
    <rPh sb="5" eb="7">
      <t>コウゲキ</t>
    </rPh>
    <rPh sb="8" eb="10">
      <t>マア</t>
    </rPh>
    <rPh sb="13" eb="14">
      <t>カゲ</t>
    </rPh>
    <rPh sb="20" eb="22">
      <t>ハンイ</t>
    </rPh>
    <rPh sb="23" eb="25">
      <t>ケッカイ</t>
    </rPh>
    <rPh sb="26" eb="27">
      <t>ハ</t>
    </rPh>
    <rPh sb="30" eb="32">
      <t>ドウゼン</t>
    </rPh>
    <phoneticPr fontId="1"/>
  </si>
  <si>
    <r>
      <t>　　④</t>
    </r>
    <r>
      <rPr>
        <b/>
        <sz val="11"/>
        <color rgb="FF7030A0"/>
        <rFont val="ＭＳ Ｐゴシック"/>
        <family val="3"/>
        <charset val="128"/>
        <scheme val="minor"/>
      </rPr>
      <t>障害物</t>
    </r>
    <r>
      <rPr>
        <sz val="11"/>
        <color theme="1"/>
        <rFont val="ＭＳ Ｐゴシック"/>
        <family val="2"/>
        <charset val="128"/>
        <scheme val="minor"/>
      </rPr>
      <t>も当然、</t>
    </r>
    <r>
      <rPr>
        <b/>
        <sz val="11"/>
        <color rgb="FFFF0000"/>
        <rFont val="ＭＳ Ｐゴシック"/>
        <family val="3"/>
        <charset val="128"/>
        <scheme val="minor"/>
      </rPr>
      <t>大型故にかなり有効</t>
    </r>
    <r>
      <rPr>
        <sz val="11"/>
        <color theme="1"/>
        <rFont val="ＭＳ Ｐゴシック"/>
        <family val="2"/>
        <charset val="128"/>
        <scheme val="minor"/>
      </rPr>
      <t>ではあるが（以下略）。</t>
    </r>
    <rPh sb="3" eb="6">
      <t>ショウガイブツ</t>
    </rPh>
    <rPh sb="7" eb="9">
      <t>トウゼン</t>
    </rPh>
    <rPh sb="10" eb="12">
      <t>オオガタ</t>
    </rPh>
    <rPh sb="12" eb="13">
      <t>ユエ</t>
    </rPh>
    <rPh sb="17" eb="19">
      <t>ユウコウ</t>
    </rPh>
    <rPh sb="25" eb="28">
      <t>イカリャク</t>
    </rPh>
    <phoneticPr fontId="1"/>
  </si>
  <si>
    <r>
      <t>※：召喚物活性化(秘28)　</t>
    </r>
    <r>
      <rPr>
        <b/>
        <sz val="12"/>
        <color rgb="FF00B0F0"/>
        <rFont val="ＭＳ Ｐゴシック"/>
        <family val="3"/>
        <charset val="128"/>
        <scheme val="minor"/>
      </rPr>
      <t>Lv16からね</t>
    </r>
    <phoneticPr fontId="1"/>
  </si>
  <si>
    <r>
      <t>　　君が召喚するクリーチャーすべてが</t>
    </r>
    <r>
      <rPr>
        <b/>
        <sz val="11"/>
        <color rgb="FFFF0000"/>
        <rFont val="ＭＳ Ｐゴシック"/>
        <family val="3"/>
        <charset val="128"/>
        <scheme val="minor"/>
      </rPr>
      <t>再生１０</t>
    </r>
    <r>
      <rPr>
        <sz val="11"/>
        <color theme="1"/>
        <rFont val="ＭＳ Ｐゴシック"/>
        <family val="2"/>
        <charset val="128"/>
        <scheme val="minor"/>
      </rPr>
      <t>を得る。</t>
    </r>
    <phoneticPr fontId="1"/>
  </si>
  <si>
    <r>
      <t>＊：</t>
    </r>
    <r>
      <rPr>
        <b/>
        <sz val="12"/>
        <color theme="3" tint="0.39997558519241921"/>
        <rFont val="ＭＳ Ｐゴシック"/>
        <family val="3"/>
        <charset val="128"/>
        <scheme val="minor"/>
      </rPr>
      <t>召喚物活性化</t>
    </r>
    <rPh sb="4" eb="5">
      <t>ブツ</t>
    </rPh>
    <rPh sb="5" eb="8">
      <t>カッセイカ</t>
    </rPh>
    <phoneticPr fontId="1"/>
  </si>
  <si>
    <r>
      <t>　　君が召喚するクリーチャーすべてが</t>
    </r>
    <r>
      <rPr>
        <b/>
        <sz val="11"/>
        <color rgb="FFFF0000"/>
        <rFont val="ＭＳ Ｐゴシック"/>
        <family val="3"/>
        <charset val="128"/>
        <scheme val="minor"/>
      </rPr>
      <t>再生１０</t>
    </r>
    <r>
      <rPr>
        <sz val="11"/>
        <color theme="1"/>
        <rFont val="ＭＳ Ｐゴシック"/>
        <family val="3"/>
        <charset val="128"/>
        <scheme val="minor"/>
      </rPr>
      <t>を得る。</t>
    </r>
    <rPh sb="4" eb="6">
      <t>ショウカン</t>
    </rPh>
    <rPh sb="18" eb="20">
      <t>サイセイ</t>
    </rPh>
    <rPh sb="23" eb="24">
      <t>エ</t>
    </rPh>
    <phoneticPr fontId="1"/>
  </si>
  <si>
    <t>★戦術的優位、ほぼ確定！</t>
    <phoneticPr fontId="1"/>
  </si>
  <si>
    <t>用途　①ダメージ重視！　　３ｄはデカい</t>
    <rPh sb="8" eb="10">
      <t>ジュウシ</t>
    </rPh>
    <phoneticPr fontId="1"/>
  </si>
  <si>
    <t>　　　　②障害物＆強制移動重視！　　狭い場所だとかなり邪魔　　精霊や召喚と協力</t>
    <rPh sb="5" eb="8">
      <t>ショウガイブツ</t>
    </rPh>
    <rPh sb="9" eb="11">
      <t>キョウセイ</t>
    </rPh>
    <rPh sb="11" eb="13">
      <t>イドウ</t>
    </rPh>
    <rPh sb="13" eb="15">
      <t>ジュウシ</t>
    </rPh>
    <rPh sb="18" eb="19">
      <t>セマ</t>
    </rPh>
    <rPh sb="20" eb="22">
      <t>バショ</t>
    </rPh>
    <rPh sb="27" eb="29">
      <t>ジャマ</t>
    </rPh>
    <rPh sb="31" eb="33">
      <t>セイレイ</t>
    </rPh>
    <rPh sb="34" eb="36">
      <t>ショウカン</t>
    </rPh>
    <rPh sb="37" eb="39">
      <t>キョウリョク</t>
    </rPh>
    <phoneticPr fontId="1"/>
  </si>
  <si>
    <t>　　　　③ハルトに戦術的優位を取らせる！　　極論を言えば、リョウの攻撃は無くても良い</t>
    <rPh sb="9" eb="12">
      <t>センジュツテキ</t>
    </rPh>
    <rPh sb="12" eb="14">
      <t>ユウイ</t>
    </rPh>
    <rPh sb="15" eb="16">
      <t>ト</t>
    </rPh>
    <rPh sb="22" eb="23">
      <t>キョク</t>
    </rPh>
    <rPh sb="23" eb="24">
      <t>ロン</t>
    </rPh>
    <rPh sb="25" eb="26">
      <t>イ</t>
    </rPh>
    <rPh sb="33" eb="35">
      <t>コウゲキ</t>
    </rPh>
    <rPh sb="36" eb="37">
      <t>ナ</t>
    </rPh>
    <rPh sb="40" eb="41">
      <t>ヨ</t>
    </rPh>
    <phoneticPr fontId="1"/>
  </si>
  <si>
    <t>　　　　④次のリョウのターンには まだ残っているので、隣接中の敵がいれば戦術的優位が取れる！</t>
    <rPh sb="5" eb="6">
      <t>ツギ</t>
    </rPh>
    <rPh sb="19" eb="20">
      <t>ノコ</t>
    </rPh>
    <rPh sb="27" eb="29">
      <t>リンセツ</t>
    </rPh>
    <rPh sb="29" eb="30">
      <t>チュウ</t>
    </rPh>
    <rPh sb="31" eb="32">
      <t>テキ</t>
    </rPh>
    <rPh sb="36" eb="39">
      <t>センジュツテキ</t>
    </rPh>
    <rPh sb="39" eb="41">
      <t>ユウイ</t>
    </rPh>
    <rPh sb="42" eb="43">
      <t>ト</t>
    </rPh>
    <phoneticPr fontId="1"/>
  </si>
  <si>
    <t>攻撃がヒットした時に、敵を門から引き離してＯＫ！　敵が精霊に隣接すると理想的</t>
    <rPh sb="0" eb="2">
      <t>コウゲキ</t>
    </rPh>
    <rPh sb="8" eb="9">
      <t>トキ</t>
    </rPh>
    <rPh sb="11" eb="12">
      <t>テキ</t>
    </rPh>
    <rPh sb="13" eb="14">
      <t>モン</t>
    </rPh>
    <rPh sb="16" eb="17">
      <t>ヒ</t>
    </rPh>
    <rPh sb="18" eb="19">
      <t>ハナ</t>
    </rPh>
    <rPh sb="25" eb="26">
      <t>テキ</t>
    </rPh>
    <rPh sb="27" eb="29">
      <t>セイレイ</t>
    </rPh>
    <rPh sb="30" eb="32">
      <t>リンセツ</t>
    </rPh>
    <rPh sb="35" eb="38">
      <t>リソウテキ</t>
    </rPh>
    <phoneticPr fontId="1"/>
  </si>
  <si>
    <r>
      <t>　まだハルトが戦術的優位を取れていなければ、たとえ</t>
    </r>
    <r>
      <rPr>
        <b/>
        <sz val="11"/>
        <color rgb="FFFF0000"/>
        <rFont val="ＭＳ Ｐゴシック"/>
        <family val="3"/>
        <charset val="128"/>
        <scheme val="minor"/>
      </rPr>
      <t>リョウが幻惑中でも使ってＯＫ！</t>
    </r>
    <rPh sb="7" eb="10">
      <t>センジュツテキ</t>
    </rPh>
    <rPh sb="10" eb="12">
      <t>ユウイ</t>
    </rPh>
    <rPh sb="13" eb="14">
      <t>ト</t>
    </rPh>
    <rPh sb="29" eb="31">
      <t>ゲンワク</t>
    </rPh>
    <rPh sb="31" eb="32">
      <t>チュウ</t>
    </rPh>
    <rPh sb="34" eb="35">
      <t>ツカ</t>
    </rPh>
    <phoneticPr fontId="1"/>
  </si>
  <si>
    <t>　ターン終了時のセーヴに成功すれば、ちゃんと攻撃もできるしネ・・・</t>
    <rPh sb="4" eb="7">
      <t>シュウリョウジ</t>
    </rPh>
    <rPh sb="12" eb="14">
      <t>セイコウ</t>
    </rPh>
    <rPh sb="22" eb="24">
      <t>コウゲキ</t>
    </rPh>
    <phoneticPr fontId="1"/>
  </si>
  <si>
    <t>しゅｇｙ</t>
    <phoneticPr fontId="1"/>
  </si>
  <si>
    <t>Lv</t>
    <phoneticPr fontId="1"/>
  </si>
  <si>
    <t>◎：召喚士のすり足</t>
    <phoneticPr fontId="1"/>
  </si>
  <si>
    <t>　　君が[召喚]または[創造]のキーワードを有する[秘術]パワーを使用するたび、</t>
    <phoneticPr fontId="1"/>
  </si>
  <si>
    <r>
      <t>　　君は1回のフリー･アクションとして、君は</t>
    </r>
    <r>
      <rPr>
        <b/>
        <sz val="11"/>
        <color rgb="FFFF0000"/>
        <rFont val="ＭＳ Ｐゴシック"/>
        <family val="3"/>
        <charset val="128"/>
        <scheme val="minor"/>
      </rPr>
      <t>2マス瞬間移動</t>
    </r>
    <r>
      <rPr>
        <sz val="11"/>
        <color theme="1"/>
        <rFont val="ＭＳ Ｐゴシック"/>
        <family val="3"/>
        <charset val="128"/>
        <scheme val="minor"/>
      </rPr>
      <t>することができる。</t>
    </r>
    <phoneticPr fontId="1"/>
  </si>
  <si>
    <r>
      <t>①</t>
    </r>
    <r>
      <rPr>
        <sz val="11"/>
        <rFont val="ＭＳ Ｐゴシック"/>
        <family val="3"/>
        <charset val="128"/>
        <scheme val="minor"/>
      </rPr>
      <t>マイナーアクション１つで</t>
    </r>
    <r>
      <rPr>
        <b/>
        <sz val="11"/>
        <color rgb="FFFF0000"/>
        <rFont val="ＭＳ Ｐゴシック"/>
        <family val="3"/>
        <charset val="128"/>
        <scheme val="minor"/>
      </rPr>
      <t>２マス瞬間移動が何度でもできる！</t>
    </r>
    <rPh sb="16" eb="18">
      <t>シュンカン</t>
    </rPh>
    <rPh sb="18" eb="20">
      <t>イドウ</t>
    </rPh>
    <rPh sb="21" eb="23">
      <t>ナンド</t>
    </rPh>
    <phoneticPr fontId="1"/>
  </si>
  <si>
    <t>　瞬間移動はシフトよりも劣る点が皆無。　即ち、移動アクションで通常シフトをする価値は最早無い。</t>
    <rPh sb="1" eb="3">
      <t>シュンカン</t>
    </rPh>
    <rPh sb="3" eb="5">
      <t>イドウ</t>
    </rPh>
    <rPh sb="12" eb="13">
      <t>オト</t>
    </rPh>
    <rPh sb="14" eb="15">
      <t>テン</t>
    </rPh>
    <rPh sb="16" eb="18">
      <t>カイム</t>
    </rPh>
    <rPh sb="20" eb="21">
      <t>スナワ</t>
    </rPh>
    <rPh sb="23" eb="25">
      <t>イドウ</t>
    </rPh>
    <rPh sb="31" eb="33">
      <t>ツウジョウ</t>
    </rPh>
    <rPh sb="39" eb="41">
      <t>カチ</t>
    </rPh>
    <rPh sb="42" eb="44">
      <t>モハヤ</t>
    </rPh>
    <rPh sb="44" eb="45">
      <t>ナ</t>
    </rPh>
    <phoneticPr fontId="1"/>
  </si>
  <si>
    <r>
      <t>②ドッキリ♡　</t>
    </r>
    <r>
      <rPr>
        <b/>
        <sz val="11"/>
        <color rgb="FFFF0000"/>
        <rFont val="ＭＳ Ｐゴシック"/>
        <family val="3"/>
        <charset val="128"/>
        <scheme val="minor"/>
      </rPr>
      <t>敵に隣接させるだけで戦術的優位が取れる！</t>
    </r>
    <rPh sb="7" eb="8">
      <t>テキ</t>
    </rPh>
    <rPh sb="9" eb="11">
      <t>リンセツ</t>
    </rPh>
    <rPh sb="17" eb="20">
      <t>センジュツテキ</t>
    </rPh>
    <rPh sb="20" eb="22">
      <t>ユウイ</t>
    </rPh>
    <rPh sb="23" eb="24">
      <t>ト</t>
    </rPh>
    <phoneticPr fontId="1"/>
  </si>
  <si>
    <t>　敵が恐怖に完全耐性を持っていない限り、わざわざ味方が挟撃を取る必要すら無くなる。</t>
    <rPh sb="1" eb="2">
      <t>テキ</t>
    </rPh>
    <rPh sb="3" eb="5">
      <t>キョウフ</t>
    </rPh>
    <rPh sb="6" eb="8">
      <t>カンゼン</t>
    </rPh>
    <rPh sb="8" eb="10">
      <t>タイセイ</t>
    </rPh>
    <rPh sb="11" eb="12">
      <t>モ</t>
    </rPh>
    <rPh sb="17" eb="18">
      <t>カギ</t>
    </rPh>
    <rPh sb="24" eb="26">
      <t>ミカタ</t>
    </rPh>
    <rPh sb="27" eb="29">
      <t>キョウゲキ</t>
    </rPh>
    <rPh sb="30" eb="31">
      <t>ト</t>
    </rPh>
    <rPh sb="32" eb="34">
      <t>ヒツヨウ</t>
    </rPh>
    <rPh sb="36" eb="37">
      <t>ナ</t>
    </rPh>
    <phoneticPr fontId="1"/>
  </si>
  <si>
    <t>　しかし、リョウが立ち回る上での注意点として</t>
    <rPh sb="9" eb="10">
      <t>タ</t>
    </rPh>
    <rPh sb="11" eb="12">
      <t>マワ</t>
    </rPh>
    <rPh sb="13" eb="14">
      <t>ジョウ</t>
    </rPh>
    <rPh sb="16" eb="19">
      <t>チュウイテン</t>
    </rPh>
    <phoneticPr fontId="1"/>
  </si>
  <si>
    <r>
      <t>　　・手を</t>
    </r>
    <r>
      <rPr>
        <b/>
        <sz val="11"/>
        <color rgb="FFFF0000"/>
        <rFont val="ＭＳ Ｐゴシック"/>
        <family val="3"/>
        <charset val="128"/>
        <scheme val="minor"/>
      </rPr>
      <t>出すのはマイナーアクション</t>
    </r>
    <r>
      <rPr>
        <sz val="11"/>
        <color theme="1"/>
        <rFont val="ＭＳ Ｐゴシック"/>
        <family val="3"/>
        <charset val="128"/>
        <scheme val="minor"/>
      </rPr>
      <t>だが、手の</t>
    </r>
    <r>
      <rPr>
        <b/>
        <sz val="11"/>
        <color rgb="FFFF0000"/>
        <rFont val="ＭＳ Ｐゴシック"/>
        <family val="3"/>
        <charset val="128"/>
        <scheme val="minor"/>
      </rPr>
      <t>移動には移動アクション</t>
    </r>
    <r>
      <rPr>
        <sz val="11"/>
        <color theme="1"/>
        <rFont val="ＭＳ Ｐゴシック"/>
        <family val="3"/>
        <charset val="128"/>
        <scheme val="minor"/>
      </rPr>
      <t>が必要</t>
    </r>
    <rPh sb="3" eb="4">
      <t>テ</t>
    </rPh>
    <rPh sb="5" eb="6">
      <t>ダ</t>
    </rPh>
    <rPh sb="21" eb="22">
      <t>テ</t>
    </rPh>
    <rPh sb="23" eb="25">
      <t>イドウ</t>
    </rPh>
    <rPh sb="27" eb="29">
      <t>イドウ</t>
    </rPh>
    <rPh sb="35" eb="37">
      <t>ヒツヨウ</t>
    </rPh>
    <phoneticPr fontId="1"/>
  </si>
  <si>
    <r>
      <t>　　・</t>
    </r>
    <r>
      <rPr>
        <b/>
        <sz val="11"/>
        <color rgb="FFFF0000"/>
        <rFont val="ＭＳ Ｐゴシック"/>
        <family val="3"/>
        <charset val="128"/>
        <scheme val="minor"/>
      </rPr>
      <t>射程が５</t>
    </r>
    <r>
      <rPr>
        <sz val="11"/>
        <color theme="1"/>
        <rFont val="ＭＳ Ｐゴシック"/>
        <family val="3"/>
        <charset val="128"/>
        <scheme val="minor"/>
      </rPr>
      <t>しかない</t>
    </r>
    <rPh sb="3" eb="5">
      <t>シャテイ</t>
    </rPh>
    <phoneticPr fontId="1"/>
  </si>
  <si>
    <r>
      <t>　　・手を</t>
    </r>
    <r>
      <rPr>
        <b/>
        <sz val="11"/>
        <color rgb="FFFF0000"/>
        <rFont val="ＭＳ Ｐゴシック"/>
        <family val="3"/>
        <charset val="128"/>
        <scheme val="minor"/>
      </rPr>
      <t>毎ターン</t>
    </r>
    <r>
      <rPr>
        <sz val="11"/>
        <color theme="1"/>
        <rFont val="ＭＳ Ｐゴシック"/>
        <family val="3"/>
        <charset val="128"/>
        <scheme val="minor"/>
      </rPr>
      <t>、その場に留めるだけでも</t>
    </r>
    <r>
      <rPr>
        <b/>
        <sz val="11"/>
        <color rgb="FFFF0000"/>
        <rFont val="ＭＳ Ｐゴシック"/>
        <family val="3"/>
        <charset val="128"/>
        <scheme val="minor"/>
      </rPr>
      <t>絶対にマイナーアクションが必要</t>
    </r>
    <rPh sb="3" eb="4">
      <t>テ</t>
    </rPh>
    <rPh sb="5" eb="6">
      <t>マイ</t>
    </rPh>
    <rPh sb="12" eb="13">
      <t>バ</t>
    </rPh>
    <rPh sb="14" eb="15">
      <t>トド</t>
    </rPh>
    <rPh sb="21" eb="23">
      <t>ゼッタイ</t>
    </rPh>
    <rPh sb="34" eb="36">
      <t>ヒツヨウ</t>
    </rPh>
    <phoneticPr fontId="1"/>
  </si>
  <si>
    <r>
      <t>　　・手は</t>
    </r>
    <r>
      <rPr>
        <b/>
        <sz val="11"/>
        <color rgb="FFFF0000"/>
        <rFont val="ＭＳ Ｐゴシック"/>
        <family val="3"/>
        <charset val="128"/>
        <scheme val="minor"/>
      </rPr>
      <t>障害物ではない</t>
    </r>
    <r>
      <rPr>
        <sz val="11"/>
        <color theme="1"/>
        <rFont val="ＭＳ Ｐゴシック"/>
        <family val="3"/>
        <charset val="128"/>
        <scheme val="minor"/>
      </rPr>
      <t>ので、敵も味方も素通り</t>
    </r>
    <rPh sb="3" eb="4">
      <t>テ</t>
    </rPh>
    <rPh sb="5" eb="8">
      <t>ショウガイブツ</t>
    </rPh>
    <rPh sb="15" eb="16">
      <t>テキ</t>
    </rPh>
    <rPh sb="17" eb="19">
      <t>ミカタ</t>
    </rPh>
    <rPh sb="20" eb="22">
      <t>スドオ</t>
    </rPh>
    <phoneticPr fontId="1"/>
  </si>
  <si>
    <t>　といった事が考えられる以上、</t>
    <rPh sb="5" eb="6">
      <t>コト</t>
    </rPh>
    <rPh sb="7" eb="8">
      <t>カンガ</t>
    </rPh>
    <rPh sb="12" eb="14">
      <t>イジョウ</t>
    </rPh>
    <phoneticPr fontId="1"/>
  </si>
  <si>
    <r>
      <t>　</t>
    </r>
    <r>
      <rPr>
        <b/>
        <sz val="11"/>
        <color rgb="FFFF0000"/>
        <rFont val="ＭＳ Ｐゴシック"/>
        <family val="3"/>
        <charset val="128"/>
        <scheme val="minor"/>
      </rPr>
      <t>メイジ・ハンドだけで戦線を維持するのは困難！　</t>
    </r>
    <r>
      <rPr>
        <sz val="11"/>
        <color theme="1"/>
        <rFont val="ＭＳ Ｐゴシック"/>
        <family val="3"/>
        <charset val="128"/>
        <scheme val="minor"/>
      </rPr>
      <t>他の</t>
    </r>
    <r>
      <rPr>
        <b/>
        <sz val="11"/>
        <color rgb="FFFF0000"/>
        <rFont val="ＭＳ Ｐゴシック"/>
        <family val="3"/>
        <charset val="128"/>
        <scheme val="minor"/>
      </rPr>
      <t>召喚や創造パワーとの使い分け</t>
    </r>
    <r>
      <rPr>
        <sz val="11"/>
        <color theme="1"/>
        <rFont val="ＭＳ Ｐゴシック"/>
        <family val="3"/>
        <charset val="128"/>
        <scheme val="minor"/>
      </rPr>
      <t>が重要。</t>
    </r>
    <rPh sb="20" eb="22">
      <t>コンナン</t>
    </rPh>
    <rPh sb="24" eb="25">
      <t>ホカ</t>
    </rPh>
    <rPh sb="26" eb="28">
      <t>ショウカン</t>
    </rPh>
    <rPh sb="29" eb="31">
      <t>ソウゾウ</t>
    </rPh>
    <rPh sb="36" eb="37">
      <t>ツカ</t>
    </rPh>
    <rPh sb="38" eb="39">
      <t>ワ</t>
    </rPh>
    <rPh sb="41" eb="43">
      <t>ジュウヨウ</t>
    </rPh>
    <phoneticPr fontId="1"/>
  </si>
  <si>
    <r>
      <t>　とりあえず毎ターン、</t>
    </r>
    <r>
      <rPr>
        <b/>
        <sz val="11"/>
        <color rgb="FFFF0000"/>
        <rFont val="ＭＳ Ｐゴシック"/>
        <family val="3"/>
        <charset val="128"/>
        <scheme val="minor"/>
      </rPr>
      <t>移動アクションとマイナーアクションを費やし続ければ</t>
    </r>
    <r>
      <rPr>
        <sz val="11"/>
        <color theme="1"/>
        <rFont val="ＭＳ Ｐゴシック"/>
        <family val="3"/>
        <charset val="128"/>
        <scheme val="minor"/>
      </rPr>
      <t/>
    </r>
    <rPh sb="11" eb="13">
      <t>イドウ</t>
    </rPh>
    <rPh sb="29" eb="30">
      <t>ツイ</t>
    </rPh>
    <rPh sb="32" eb="33">
      <t>ツヅ</t>
    </rPh>
    <phoneticPr fontId="1"/>
  </si>
  <si>
    <r>
      <t>　一応、リョウの</t>
    </r>
    <r>
      <rPr>
        <b/>
        <sz val="11"/>
        <color rgb="FFFF0000"/>
        <rFont val="ＭＳ Ｐゴシック"/>
        <family val="3"/>
        <charset val="128"/>
        <scheme val="minor"/>
      </rPr>
      <t>１０マス先に手を送り込み続ける</t>
    </r>
    <r>
      <rPr>
        <sz val="11"/>
        <color theme="1"/>
        <rFont val="ＭＳ Ｐゴシック"/>
        <family val="3"/>
        <charset val="128"/>
        <scheme val="minor"/>
      </rPr>
      <t>事は可能。　（ついでに本体も２マス瞬間移動可能）</t>
    </r>
    <rPh sb="34" eb="36">
      <t>ホンタイ</t>
    </rPh>
    <rPh sb="40" eb="42">
      <t>シュンカン</t>
    </rPh>
    <rPh sb="42" eb="44">
      <t>イドウ</t>
    </rPh>
    <rPh sb="44" eb="46">
      <t>カノウ</t>
    </rPh>
    <phoneticPr fontId="1"/>
  </si>
  <si>
    <t>　つまり、幻惑さえしなければメイジ・ハンドだけでも意外となんとかなる？</t>
    <rPh sb="5" eb="7">
      <t>ゲンワク</t>
    </rPh>
    <rPh sb="25" eb="27">
      <t>イガイ</t>
    </rPh>
    <phoneticPr fontId="1"/>
  </si>
  <si>
    <t>③本来の使い方(笑)</t>
    <rPh sb="1" eb="3">
      <t>ホンライ</t>
    </rPh>
    <rPh sb="4" eb="5">
      <t>ツカ</t>
    </rPh>
    <rPh sb="6" eb="7">
      <t>カタ</t>
    </rPh>
    <rPh sb="8" eb="9">
      <t>ワライ</t>
    </rPh>
    <phoneticPr fontId="1"/>
  </si>
  <si>
    <t>　いや、元々便利だったのよ、コレ。</t>
    <rPh sb="4" eb="6">
      <t>モトモト</t>
    </rPh>
    <rPh sb="6" eb="8">
      <t>ベンリ</t>
    </rPh>
    <phoneticPr fontId="1"/>
  </si>
  <si>
    <t>※：サークレット・オヴ・コンティニュイティ Lv11(宝Ⅱ61)</t>
    <phoneticPr fontId="1"/>
  </si>
  <si>
    <r>
      <t>　　パワー</t>
    </r>
    <r>
      <rPr>
        <b/>
        <sz val="11"/>
        <color rgb="FFFF0000"/>
        <rFont val="ＭＳ Ｐゴシック"/>
        <family val="3"/>
        <charset val="128"/>
        <scheme val="minor"/>
      </rPr>
      <t>[遭]</t>
    </r>
    <r>
      <rPr>
        <sz val="11"/>
        <color theme="1"/>
        <rFont val="ＭＳ Ｐゴシック"/>
        <family val="2"/>
        <charset val="128"/>
        <scheme val="minor"/>
      </rPr>
      <t>：アクションでない　トリガー：使用者が自Tの</t>
    </r>
    <r>
      <rPr>
        <b/>
        <sz val="11"/>
        <color rgb="FFFF0000"/>
        <rFont val="ＭＳ Ｐゴシック"/>
        <family val="3"/>
        <charset val="128"/>
        <scheme val="minor"/>
      </rPr>
      <t>開始時に幻惑状態･朦朧状態</t>
    </r>
    <r>
      <rPr>
        <sz val="11"/>
        <color theme="1"/>
        <rFont val="ＭＳ Ｐゴシック"/>
        <family val="2"/>
        <charset val="128"/>
        <scheme val="minor"/>
      </rPr>
      <t>である。</t>
    </r>
    <rPh sb="6" eb="7">
      <t>ソウ</t>
    </rPh>
    <phoneticPr fontId="1"/>
  </si>
  <si>
    <r>
      <t>　　効果：使用者は通常なら</t>
    </r>
    <r>
      <rPr>
        <b/>
        <sz val="11"/>
        <color rgb="FFFF0000"/>
        <rFont val="ＭＳ Ｐゴシック"/>
        <family val="3"/>
        <charset val="128"/>
        <scheme val="minor"/>
      </rPr>
      <t>維持に1回のマイナー･アクションが必要とするパワー1つを維持</t>
    </r>
    <r>
      <rPr>
        <sz val="11"/>
        <rFont val="ＭＳ Ｐゴシック"/>
        <family val="3"/>
        <charset val="128"/>
        <scheme val="minor"/>
      </rPr>
      <t>する</t>
    </r>
    <phoneticPr fontId="1"/>
  </si>
  <si>
    <t>　　　　　④本来の使い方(笑)　即応云々を抜きにしても使いにくい・・・・。</t>
    <rPh sb="6" eb="8">
      <t>ホンライ</t>
    </rPh>
    <rPh sb="9" eb="10">
      <t>ツカ</t>
    </rPh>
    <rPh sb="11" eb="12">
      <t>カタ</t>
    </rPh>
    <rPh sb="12" eb="15">
      <t>ワライ</t>
    </rPh>
    <phoneticPr fontId="1"/>
  </si>
  <si>
    <r>
      <t>　　　　　⑤恐怖に完全耐性を持つ敵に対しては</t>
    </r>
    <r>
      <rPr>
        <b/>
        <sz val="11"/>
        <color rgb="FFFF0000"/>
        <rFont val="ＭＳ Ｐゴシック"/>
        <family val="3"/>
        <charset val="128"/>
        <scheme val="minor"/>
      </rPr>
      <t>リチャードと</t>
    </r>
    <r>
      <rPr>
        <b/>
        <sz val="11"/>
        <color rgb="FF7030A0"/>
        <rFont val="ＭＳ Ｐゴシック"/>
        <family val="3"/>
        <charset val="128"/>
        <scheme val="minor"/>
      </rPr>
      <t>挟撃</t>
    </r>
    <r>
      <rPr>
        <b/>
        <sz val="11"/>
        <color rgb="FFFF0000"/>
        <rFont val="ＭＳ Ｐゴシック"/>
        <family val="3"/>
        <charset val="128"/>
        <scheme val="minor"/>
      </rPr>
      <t>を取る！</t>
    </r>
    <rPh sb="6" eb="8">
      <t>キョウフ</t>
    </rPh>
    <rPh sb="9" eb="11">
      <t>カンゼン</t>
    </rPh>
    <rPh sb="11" eb="13">
      <t>タイセイ</t>
    </rPh>
    <rPh sb="14" eb="15">
      <t>モ</t>
    </rPh>
    <rPh sb="16" eb="17">
      <t>テキ</t>
    </rPh>
    <rPh sb="18" eb="19">
      <t>タイ</t>
    </rPh>
    <rPh sb="28" eb="30">
      <t>キョウゲキ</t>
    </rPh>
    <rPh sb="31" eb="32">
      <t>ト</t>
    </rPh>
    <phoneticPr fontId="1"/>
  </si>
  <si>
    <t>　　　　　　挟撃オプションがある点だけは、メイジ・ハンドより確実に勝る(笑)。</t>
    <rPh sb="6" eb="8">
      <t>キョウゲキ</t>
    </rPh>
    <rPh sb="16" eb="17">
      <t>テン</t>
    </rPh>
    <rPh sb="30" eb="32">
      <t>カクジツ</t>
    </rPh>
    <rPh sb="33" eb="34">
      <t>マサ</t>
    </rPh>
    <rPh sb="36" eb="37">
      <t>ワライ</t>
    </rPh>
    <phoneticPr fontId="1"/>
  </si>
  <si>
    <r>
      <t>　　③</t>
    </r>
    <r>
      <rPr>
        <b/>
        <sz val="11"/>
        <color rgb="FF7030A0"/>
        <rFont val="ＭＳ Ｐゴシック"/>
        <family val="3"/>
        <charset val="128"/>
        <scheme val="minor"/>
      </rPr>
      <t>ドッキリ</t>
    </r>
    <r>
      <rPr>
        <sz val="11"/>
        <color theme="1"/>
        <rFont val="ＭＳ Ｐゴシック"/>
        <family val="2"/>
        <charset val="128"/>
        <scheme val="minor"/>
      </rPr>
      <t>や</t>
    </r>
    <r>
      <rPr>
        <b/>
        <sz val="11"/>
        <color rgb="FF7030A0"/>
        <rFont val="ＭＳ Ｐゴシック"/>
        <family val="3"/>
        <charset val="128"/>
        <scheme val="minor"/>
      </rPr>
      <t>挟撃</t>
    </r>
    <r>
      <rPr>
        <sz val="11"/>
        <color theme="1"/>
        <rFont val="ＭＳ Ｐゴシック"/>
        <family val="2"/>
        <charset val="128"/>
        <scheme val="minor"/>
      </rPr>
      <t>も当然、</t>
    </r>
    <r>
      <rPr>
        <b/>
        <sz val="11"/>
        <color rgb="FFFF0000"/>
        <rFont val="ＭＳ Ｐゴシック"/>
        <family val="3"/>
        <charset val="128"/>
        <scheme val="minor"/>
      </rPr>
      <t>大型故にかなり有効</t>
    </r>
    <r>
      <rPr>
        <sz val="11"/>
        <color theme="1"/>
        <rFont val="ＭＳ Ｐゴシック"/>
        <family val="2"/>
        <charset val="128"/>
        <scheme val="minor"/>
      </rPr>
      <t>ではあるが、本命とは言い難い(贅沢な悩み)。</t>
    </r>
    <rPh sb="8" eb="10">
      <t>キョウゲキ</t>
    </rPh>
    <rPh sb="11" eb="13">
      <t>トウゼン</t>
    </rPh>
    <rPh sb="14" eb="16">
      <t>オオガタ</t>
    </rPh>
    <rPh sb="16" eb="17">
      <t>ユエ</t>
    </rPh>
    <rPh sb="21" eb="23">
      <t>ユウコウ</t>
    </rPh>
    <rPh sb="29" eb="31">
      <t>ホンメイ</t>
    </rPh>
    <rPh sb="33" eb="34">
      <t>イ</t>
    </rPh>
    <rPh sb="35" eb="36">
      <t>ガタ</t>
    </rPh>
    <rPh sb="38" eb="40">
      <t>ゼイタク</t>
    </rPh>
    <rPh sb="41" eb="42">
      <t>ナヤ</t>
    </rPh>
    <phoneticPr fontId="1"/>
  </si>
  <si>
    <r>
      <t>　　　ヒットしたら引き寄せて、</t>
    </r>
    <r>
      <rPr>
        <b/>
        <sz val="11"/>
        <color rgb="FFFF0000"/>
        <rFont val="ＭＳ Ｐゴシック"/>
        <family val="3"/>
        <charset val="128"/>
        <scheme val="minor"/>
      </rPr>
      <t>戦術的優位</t>
    </r>
    <r>
      <rPr>
        <sz val="11"/>
        <color theme="1"/>
        <rFont val="ＭＳ Ｐゴシック"/>
        <family val="2"/>
        <charset val="128"/>
        <scheme val="minor"/>
      </rPr>
      <t>を取りつつ 結界外に決して逃がすな！</t>
    </r>
    <rPh sb="9" eb="10">
      <t>ヒ</t>
    </rPh>
    <rPh sb="11" eb="12">
      <t>ヨ</t>
    </rPh>
    <rPh sb="26" eb="28">
      <t>ケッカイ</t>
    </rPh>
    <rPh sb="28" eb="29">
      <t>ガイ</t>
    </rPh>
    <rPh sb="30" eb="31">
      <t>ケッ</t>
    </rPh>
    <rPh sb="33" eb="34">
      <t>ニ</t>
    </rPh>
    <phoneticPr fontId="1"/>
  </si>
  <si>
    <r>
      <t>　　⑤とりあえず、仕事中は</t>
    </r>
    <r>
      <rPr>
        <b/>
        <sz val="11"/>
        <color rgb="FFFF0000"/>
        <rFont val="ＭＳ Ｐゴシック"/>
        <family val="3"/>
        <charset val="128"/>
        <scheme val="minor"/>
      </rPr>
      <t>ついでに戦術的優位が取れる</t>
    </r>
    <r>
      <rPr>
        <sz val="11"/>
        <color theme="1"/>
        <rFont val="ＭＳ Ｐゴシック"/>
        <family val="2"/>
        <charset val="128"/>
        <scheme val="minor"/>
      </rPr>
      <t>ので 幻惑の多い日も まだ安心？</t>
    </r>
    <rPh sb="9" eb="12">
      <t>シゴトチュウ</t>
    </rPh>
    <rPh sb="17" eb="20">
      <t>センジュツテキ</t>
    </rPh>
    <rPh sb="20" eb="22">
      <t>ユウイ</t>
    </rPh>
    <rPh sb="23" eb="24">
      <t>ト</t>
    </rPh>
    <rPh sb="29" eb="31">
      <t>ゲンワク</t>
    </rPh>
    <rPh sb="32" eb="33">
      <t>オオ</t>
    </rPh>
    <rPh sb="34" eb="35">
      <t>ヒ</t>
    </rPh>
    <rPh sb="39" eb="41">
      <t>アンシン</t>
    </rPh>
    <phoneticPr fontId="1"/>
  </si>
  <si>
    <r>
      <t>　　　①とにかく</t>
    </r>
    <r>
      <rPr>
        <b/>
        <sz val="11"/>
        <color rgb="FFFF0000"/>
        <rFont val="ＭＳ Ｐゴシック"/>
        <family val="3"/>
        <charset val="128"/>
        <scheme val="minor"/>
      </rPr>
      <t>接敵さえし続けたらそれでOK！</t>
    </r>
    <r>
      <rPr>
        <sz val="11"/>
        <color theme="1"/>
        <rFont val="ＭＳ Ｐゴシック"/>
        <family val="2"/>
        <charset val="128"/>
        <scheme val="minor"/>
      </rPr>
      <t>　マークで守ってもらえたならば、なお良し。</t>
    </r>
    <rPh sb="8" eb="9">
      <t>セッ</t>
    </rPh>
    <rPh sb="9" eb="10">
      <t>テキ</t>
    </rPh>
    <rPh sb="13" eb="14">
      <t>ツヅ</t>
    </rPh>
    <rPh sb="28" eb="29">
      <t>マモ</t>
    </rPh>
    <rPh sb="41" eb="42">
      <t>ヨ</t>
    </rPh>
    <phoneticPr fontId="1"/>
  </si>
  <si>
    <r>
      <t>　　　</t>
    </r>
    <r>
      <rPr>
        <b/>
        <sz val="11"/>
        <color rgb="FFFF0000"/>
        <rFont val="ＭＳ Ｐゴシック"/>
        <family val="3"/>
        <charset val="128"/>
        <scheme val="minor"/>
      </rPr>
      <t>　敵に基礎攻撃や機会攻撃をさせる味方のアクション</t>
    </r>
    <r>
      <rPr>
        <sz val="11"/>
        <color theme="1"/>
        <rFont val="ＭＳ Ｐゴシック"/>
        <family val="2"/>
        <charset val="128"/>
        <scheme val="minor"/>
      </rPr>
      <t>とも全て相性良し。</t>
    </r>
    <rPh sb="29" eb="30">
      <t>スベ</t>
    </rPh>
    <rPh sb="31" eb="33">
      <t>アイショウ</t>
    </rPh>
    <rPh sb="33" eb="34">
      <t>ヨ</t>
    </rPh>
    <phoneticPr fontId="1"/>
  </si>
  <si>
    <t>　　　④１ラウンドに複数回攻撃できるので、トウムの効果とも相性良し。　自然と延命措置となる。</t>
    <rPh sb="10" eb="13">
      <t>フクスウカイ</t>
    </rPh>
    <rPh sb="13" eb="15">
      <t>コウゲキ</t>
    </rPh>
    <rPh sb="31" eb="32">
      <t>ヨ</t>
    </rPh>
    <phoneticPr fontId="1"/>
  </si>
  <si>
    <r>
      <t>　</t>
    </r>
    <r>
      <rPr>
        <b/>
        <sz val="11"/>
        <color theme="1"/>
        <rFont val="HGPｺﾞｼｯｸE"/>
        <family val="3"/>
        <charset val="128"/>
      </rPr>
      <t>欠点</t>
    </r>
    <r>
      <rPr>
        <sz val="11"/>
        <color theme="1"/>
        <rFont val="ＭＳ Ｐゴシック"/>
        <family val="2"/>
        <charset val="128"/>
        <scheme val="minor"/>
      </rPr>
      <t>　</t>
    </r>
    <r>
      <rPr>
        <b/>
        <sz val="11"/>
        <color rgb="FFFF0000"/>
        <rFont val="ＭＳ Ｐゴシック"/>
        <family val="3"/>
        <charset val="128"/>
        <scheme val="minor"/>
      </rPr>
      <t>火ダメージは対策されがちなので注意！　　</t>
    </r>
    <r>
      <rPr>
        <sz val="11"/>
        <rFont val="ＭＳ Ｐゴシック"/>
        <family val="3"/>
        <charset val="128"/>
        <scheme val="minor"/>
      </rPr>
      <t>しかし、属性ダメージはメリットになる事も・・・</t>
    </r>
    <rPh sb="1" eb="3">
      <t>ケッテン</t>
    </rPh>
    <rPh sb="4" eb="5">
      <t>ヒ</t>
    </rPh>
    <rPh sb="10" eb="12">
      <t>タイサク</t>
    </rPh>
    <rPh sb="19" eb="21">
      <t>チュウイ</t>
    </rPh>
    <rPh sb="28" eb="30">
      <t>ゾクセイ</t>
    </rPh>
    <rPh sb="42" eb="43">
      <t>コト</t>
    </rPh>
    <phoneticPr fontId="1"/>
  </si>
  <si>
    <r>
      <t>　　</t>
    </r>
    <r>
      <rPr>
        <b/>
        <sz val="11"/>
        <color rgb="FF7030A0"/>
        <rFont val="ＭＳ Ｐゴシック"/>
        <family val="3"/>
        <charset val="128"/>
        <scheme val="minor"/>
      </rPr>
      <t>ドッキリ</t>
    </r>
    <r>
      <rPr>
        <sz val="11"/>
        <color theme="1"/>
        <rFont val="ＭＳ Ｐゴシック"/>
        <family val="2"/>
        <charset val="128"/>
        <scheme val="minor"/>
      </rPr>
      <t>でも</t>
    </r>
    <r>
      <rPr>
        <b/>
        <sz val="11"/>
        <color rgb="FF7030A0"/>
        <rFont val="ＭＳ Ｐゴシック"/>
        <family val="3"/>
        <charset val="128"/>
        <scheme val="minor"/>
      </rPr>
      <t>　カナリア</t>
    </r>
    <r>
      <rPr>
        <sz val="11"/>
        <color theme="1"/>
        <rFont val="ＭＳ Ｐゴシック"/>
        <family val="2"/>
        <charset val="128"/>
        <scheme val="minor"/>
      </rPr>
      <t>でも　</t>
    </r>
    <r>
      <rPr>
        <b/>
        <sz val="11"/>
        <color rgb="FF7030A0"/>
        <rFont val="ＭＳ Ｐゴシック"/>
        <family val="3"/>
        <charset val="128"/>
        <scheme val="minor"/>
      </rPr>
      <t>特攻</t>
    </r>
    <r>
      <rPr>
        <sz val="11"/>
        <color theme="1"/>
        <rFont val="ＭＳ Ｐゴシック"/>
        <family val="2"/>
        <charset val="128"/>
        <scheme val="minor"/>
      </rPr>
      <t>でも　ご自由に。　何にでも気楽に使える。　</t>
    </r>
    <rPh sb="27" eb="28">
      <t>ナン</t>
    </rPh>
    <phoneticPr fontId="1"/>
  </si>
  <si>
    <t>　　①隣接してドッキリ♡</t>
    <rPh sb="3" eb="5">
      <t>リンセツ</t>
    </rPh>
    <phoneticPr fontId="1"/>
  </si>
  <si>
    <r>
      <t>　　　挟撃するまでもなく ただ隣接するだけで、何故か み～んなが</t>
    </r>
    <r>
      <rPr>
        <b/>
        <sz val="11"/>
        <color rgb="FFFF0000"/>
        <rFont val="ＭＳ Ｐゴシック"/>
        <family val="3"/>
        <charset val="128"/>
        <scheme val="minor"/>
      </rPr>
      <t>戦術的優位</t>
    </r>
    <r>
      <rPr>
        <sz val="11"/>
        <rFont val="ＭＳ Ｐゴシック"/>
        <family val="3"/>
        <charset val="128"/>
        <scheme val="minor"/>
      </rPr>
      <t>を取れる。</t>
    </r>
    <rPh sb="3" eb="5">
      <t>キョウゲキ</t>
    </rPh>
    <rPh sb="15" eb="17">
      <t>リンセツ</t>
    </rPh>
    <rPh sb="23" eb="25">
      <t>ナゼ</t>
    </rPh>
    <rPh sb="32" eb="35">
      <t>センジュツテキ</t>
    </rPh>
    <rPh sb="35" eb="37">
      <t>ユウイ</t>
    </rPh>
    <rPh sb="38" eb="39">
      <t>ト</t>
    </rPh>
    <phoneticPr fontId="1"/>
  </si>
  <si>
    <r>
      <t>　　　味方も含めて</t>
    </r>
    <r>
      <rPr>
        <b/>
        <sz val="11"/>
        <color rgb="FFFF0000"/>
        <rFont val="ＭＳ Ｐゴシック"/>
        <family val="3"/>
        <charset val="128"/>
        <scheme val="minor"/>
      </rPr>
      <t>誰が幻惑中だろうが全く構わない</t>
    </r>
    <r>
      <rPr>
        <sz val="11"/>
        <rFont val="ＭＳ Ｐゴシック"/>
        <family val="3"/>
        <charset val="128"/>
        <scheme val="minor"/>
      </rPr>
      <t>ので、挟撃の１００倍は凶悪！</t>
    </r>
    <rPh sb="3" eb="5">
      <t>ミカタ</t>
    </rPh>
    <rPh sb="6" eb="7">
      <t>フク</t>
    </rPh>
    <rPh sb="9" eb="10">
      <t>ダレ</t>
    </rPh>
    <rPh sb="11" eb="13">
      <t>ゲンワク</t>
    </rPh>
    <rPh sb="13" eb="14">
      <t>チュウ</t>
    </rPh>
    <rPh sb="18" eb="19">
      <t>マッタ</t>
    </rPh>
    <rPh sb="20" eb="21">
      <t>カマ</t>
    </rPh>
    <rPh sb="27" eb="29">
      <t>キョウゲキ</t>
    </rPh>
    <rPh sb="33" eb="34">
      <t>バイ</t>
    </rPh>
    <rPh sb="35" eb="37">
      <t>キョウアク</t>
    </rPh>
    <phoneticPr fontId="1"/>
  </si>
  <si>
    <t>　　②挟撃要員</t>
    <rPh sb="3" eb="5">
      <t>キョウゲキ</t>
    </rPh>
    <rPh sb="5" eb="7">
      <t>ヨウイン</t>
    </rPh>
    <phoneticPr fontId="1"/>
  </si>
  <si>
    <r>
      <t>　　　</t>
    </r>
    <r>
      <rPr>
        <b/>
        <sz val="11"/>
        <color rgb="FFFF0000"/>
        <rFont val="ＭＳ Ｐゴシック"/>
        <family val="3"/>
        <charset val="128"/>
        <scheme val="minor"/>
      </rPr>
      <t>リチャードかハルトと挟撃</t>
    </r>
    <r>
      <rPr>
        <sz val="11"/>
        <color theme="1"/>
        <rFont val="ＭＳ Ｐゴシック"/>
        <family val="2"/>
        <charset val="128"/>
        <scheme val="minor"/>
      </rPr>
      <t>させる。反対側にパッと現れるので必要な時には かなり便利！</t>
    </r>
    <rPh sb="19" eb="21">
      <t>ハンタイ</t>
    </rPh>
    <rPh sb="21" eb="22">
      <t>ガワ</t>
    </rPh>
    <rPh sb="26" eb="27">
      <t>アラワ</t>
    </rPh>
    <rPh sb="31" eb="33">
      <t>ヒツヨウ</t>
    </rPh>
    <rPh sb="34" eb="35">
      <t>トキ</t>
    </rPh>
    <rPh sb="41" eb="43">
      <t>ベンリ</t>
    </rPh>
    <phoneticPr fontId="1"/>
  </si>
  <si>
    <t>　　③カナリア</t>
    <phoneticPr fontId="1"/>
  </si>
  <si>
    <t>　　④特攻</t>
    <rPh sb="3" eb="5">
      <t>トッコウ</t>
    </rPh>
    <phoneticPr fontId="1"/>
  </si>
  <si>
    <t>　　　味方を守る為、敵からの攻撃を引き受ける！　とっても危険なので防御にボーナスはありがたい。</t>
    <rPh sb="3" eb="5">
      <t>ミカタ</t>
    </rPh>
    <rPh sb="6" eb="7">
      <t>マモ</t>
    </rPh>
    <rPh sb="8" eb="9">
      <t>タメ</t>
    </rPh>
    <rPh sb="10" eb="11">
      <t>テキ</t>
    </rPh>
    <rPh sb="14" eb="16">
      <t>コウゲキ</t>
    </rPh>
    <rPh sb="17" eb="18">
      <t>ヒ</t>
    </rPh>
    <rPh sb="19" eb="20">
      <t>ウ</t>
    </rPh>
    <rPh sb="28" eb="30">
      <t>キケン</t>
    </rPh>
    <phoneticPr fontId="1"/>
  </si>
  <si>
    <t>　　⑤障害物</t>
    <rPh sb="3" eb="6">
      <t>ショウガイブツ</t>
    </rPh>
    <phoneticPr fontId="1"/>
  </si>
  <si>
    <t>　　　狭い通路をフタできる。　精霊や門と、複数あるいは大型の召喚とを組み合わせると強固な壁に。</t>
    <rPh sb="3" eb="4">
      <t>セマ</t>
    </rPh>
    <rPh sb="5" eb="7">
      <t>ツウロ</t>
    </rPh>
    <rPh sb="15" eb="17">
      <t>セイレイ</t>
    </rPh>
    <rPh sb="18" eb="19">
      <t>モン</t>
    </rPh>
    <rPh sb="21" eb="23">
      <t>フクスウ</t>
    </rPh>
    <rPh sb="27" eb="29">
      <t>オオガタ</t>
    </rPh>
    <rPh sb="30" eb="32">
      <t>ショウカン</t>
    </rPh>
    <rPh sb="34" eb="35">
      <t>ク</t>
    </rPh>
    <rPh sb="36" eb="37">
      <t>ア</t>
    </rPh>
    <rPh sb="41" eb="43">
      <t>キョウコ</t>
    </rPh>
    <rPh sb="44" eb="45">
      <t>カベ</t>
    </rPh>
    <phoneticPr fontId="1"/>
  </si>
  <si>
    <t>　　　特攻並みに危険だが、所詮は時間稼ぎ。　何ラウンドも無理してまで維持する必要は全くない。</t>
    <rPh sb="3" eb="5">
      <t>トッコウ</t>
    </rPh>
    <rPh sb="5" eb="6">
      <t>ナ</t>
    </rPh>
    <rPh sb="8" eb="10">
      <t>キケン</t>
    </rPh>
    <rPh sb="13" eb="15">
      <t>ショセン</t>
    </rPh>
    <rPh sb="16" eb="18">
      <t>ジカン</t>
    </rPh>
    <rPh sb="18" eb="19">
      <t>カセ</t>
    </rPh>
    <rPh sb="22" eb="23">
      <t>ナン</t>
    </rPh>
    <rPh sb="28" eb="30">
      <t>ムリ</t>
    </rPh>
    <rPh sb="34" eb="36">
      <t>イジ</t>
    </rPh>
    <rPh sb="38" eb="40">
      <t>ヒツヨウ</t>
    </rPh>
    <rPh sb="41" eb="42">
      <t>マッタ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</si>
</sst>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b/>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sz val="11"/>
      <color theme="0"/>
      <name val="ＭＳ Ｐゴシック"/>
      <family val="2"/>
      <charset val="128"/>
      <scheme val="minor"/>
    </font>
    <font>
      <sz val="16"/>
      <name val="ＭＳ Ｐゴシック"/>
      <family val="2"/>
      <charset val="128"/>
      <scheme val="minor"/>
    </font>
    <font>
      <b/>
      <sz val="16"/>
      <color rgb="FFFF0000"/>
      <name val="ＭＳ Ｐゴシック"/>
      <family val="3"/>
      <charset val="128"/>
      <scheme val="minor"/>
    </font>
    <font>
      <sz val="16"/>
      <name val="ＭＳ Ｐゴシック"/>
      <family val="3"/>
      <charset val="128"/>
      <scheme val="minor"/>
    </font>
    <font>
      <b/>
      <sz val="11"/>
      <color rgb="FF0070C0"/>
      <name val="ＭＳ Ｐゴシック"/>
      <family val="3"/>
      <charset val="128"/>
      <scheme val="minor"/>
    </font>
    <font>
      <sz val="18"/>
      <color rgb="FFFF0000"/>
      <name val="ＭＳ Ｐゴシック"/>
      <family val="3"/>
      <charset val="128"/>
      <scheme val="minor"/>
    </font>
    <font>
      <b/>
      <sz val="18"/>
      <color rgb="FFFF0000"/>
      <name val="ＭＳ Ｐゴシック"/>
      <family val="3"/>
      <charset val="128"/>
      <scheme val="minor"/>
    </font>
    <font>
      <sz val="20"/>
      <color rgb="FFFF0000"/>
      <name val="ＭＳ Ｐゴシック"/>
      <family val="2"/>
      <charset val="128"/>
      <scheme val="minor"/>
    </font>
    <font>
      <sz val="12"/>
      <color theme="1"/>
      <name val="ＭＳ Ｐゴシック"/>
      <family val="3"/>
      <charset val="128"/>
      <scheme val="minor"/>
    </font>
    <font>
      <b/>
      <sz val="11"/>
      <color theme="3" tint="0.39997558519241921"/>
      <name val="ＭＳ Ｐゴシック"/>
      <family val="3"/>
      <charset val="128"/>
      <scheme val="minor"/>
    </font>
    <font>
      <sz val="20"/>
      <color theme="0"/>
      <name val="ＭＳ Ｐゴシック"/>
      <family val="2"/>
      <charset val="128"/>
      <scheme val="minor"/>
    </font>
    <font>
      <sz val="20"/>
      <color theme="3" tint="0.39997558519241921"/>
      <name val="ＭＳ Ｐゴシック"/>
      <family val="2"/>
      <charset val="128"/>
      <scheme val="minor"/>
    </font>
    <font>
      <sz val="20"/>
      <color rgb="FFFF0000"/>
      <name val="ＭＳ Ｐゴシック"/>
      <family val="3"/>
      <charset val="128"/>
      <scheme val="minor"/>
    </font>
    <font>
      <b/>
      <sz val="11"/>
      <color theme="9" tint="-0.249977111117893"/>
      <name val="ＭＳ Ｐゴシック"/>
      <family val="3"/>
      <charset val="128"/>
      <scheme val="minor"/>
    </font>
    <font>
      <b/>
      <sz val="12"/>
      <color theme="3" tint="0.39997558519241921"/>
      <name val="ＭＳ Ｐゴシック"/>
      <family val="3"/>
      <charset val="128"/>
      <scheme val="minor"/>
    </font>
    <font>
      <b/>
      <sz val="11"/>
      <color theme="3" tint="-0.499984740745262"/>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6"/>
      <color rgb="FFFF0000"/>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sz val="10"/>
      <color theme="0"/>
      <name val="ＭＳ Ｐゴシック"/>
      <family val="2"/>
      <charset val="128"/>
      <scheme val="minor"/>
    </font>
    <font>
      <sz val="20"/>
      <color rgb="FFFFFF00"/>
      <name val="ＭＳ Ｐゴシック"/>
      <family val="2"/>
      <charset val="128"/>
      <scheme val="minor"/>
    </font>
    <font>
      <sz val="20"/>
      <color theme="5"/>
      <name val="ＭＳ Ｐゴシック"/>
      <family val="2"/>
      <charset val="128"/>
      <scheme val="minor"/>
    </font>
    <font>
      <b/>
      <sz val="14"/>
      <color rgb="FF008000"/>
      <name val="ＭＳ Ｐゴシック"/>
      <family val="3"/>
      <charset val="128"/>
      <scheme val="minor"/>
    </font>
    <font>
      <b/>
      <sz val="14"/>
      <color theme="1"/>
      <name val="ＭＳ Ｐゴシック"/>
      <family val="3"/>
      <charset val="128"/>
      <scheme val="minor"/>
    </font>
    <font>
      <b/>
      <sz val="11"/>
      <color theme="8" tint="-0.249977111117893"/>
      <name val="ＭＳ Ｐゴシック"/>
      <family val="3"/>
      <charset val="128"/>
      <scheme val="minor"/>
    </font>
    <font>
      <b/>
      <sz val="16"/>
      <color rgb="FF008000"/>
      <name val="ＭＳ Ｐゴシック"/>
      <family val="3"/>
      <charset val="128"/>
      <scheme val="minor"/>
    </font>
    <font>
      <b/>
      <sz val="14"/>
      <color theme="3" tint="0.39997558519241921"/>
      <name val="ＭＳ Ｐゴシック"/>
      <family val="3"/>
      <charset val="128"/>
      <scheme val="minor"/>
    </font>
    <font>
      <b/>
      <sz val="11"/>
      <color rgb="FF7030A0"/>
      <name val="ＭＳ Ｐゴシック"/>
      <family val="3"/>
      <charset val="128"/>
      <scheme val="minor"/>
    </font>
    <font>
      <b/>
      <sz val="16"/>
      <color theme="3" tint="0.39997558519241921"/>
      <name val="ＭＳ Ｐゴシック"/>
      <family val="3"/>
      <charset val="128"/>
      <scheme val="minor"/>
    </font>
    <font>
      <b/>
      <sz val="12"/>
      <color rgb="FF00B0F0"/>
      <name val="ＭＳ Ｐゴシック"/>
      <family val="3"/>
      <charset val="128"/>
      <scheme val="minor"/>
    </font>
    <font>
      <b/>
      <sz val="12"/>
      <color rgb="FFFF0000"/>
      <name val="HGPｺﾞｼｯｸE"/>
      <family val="3"/>
      <charset val="128"/>
    </font>
    <font>
      <b/>
      <sz val="11"/>
      <color theme="1"/>
      <name val="HGPｺﾞｼｯｸE"/>
      <family val="3"/>
      <charset val="128"/>
    </font>
  </fonts>
  <fills count="26">
    <fill>
      <patternFill patternType="none"/>
    </fill>
    <fill>
      <patternFill patternType="gray125"/>
    </fill>
    <fill>
      <patternFill patternType="solid">
        <fgColor theme="5" tint="-0.249977111117893"/>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3" tint="0.39997558519241921"/>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A61D02"/>
        <bgColor indexed="64"/>
      </patternFill>
    </fill>
    <fill>
      <patternFill patternType="solid">
        <fgColor rgb="FFFF0000"/>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7030A0"/>
        <bgColor indexed="64"/>
      </patternFill>
    </fill>
    <fill>
      <patternFill patternType="solid">
        <fgColor theme="6"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hair">
        <color indexed="64"/>
      </right>
      <top/>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style="hair">
        <color indexed="64"/>
      </left>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3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8" borderId="10" xfId="0" applyFont="1" applyFill="1" applyBorder="1" applyAlignment="1">
      <alignment horizontal="center" vertical="center"/>
    </xf>
    <xf numFmtId="0" fontId="5" fillId="3" borderId="9"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0" fillId="11" borderId="1" xfId="0" applyFill="1" applyBorder="1" applyAlignment="1">
      <alignment horizontal="center" vertical="center"/>
    </xf>
    <xf numFmtId="0" fontId="0" fillId="0" borderId="1" xfId="0" applyBorder="1">
      <alignment vertical="center"/>
    </xf>
    <xf numFmtId="0" fontId="2" fillId="6" borderId="3" xfId="0" applyFont="1" applyFill="1" applyBorder="1">
      <alignment vertical="center"/>
    </xf>
    <xf numFmtId="0" fontId="6" fillId="6" borderId="1" xfId="0" applyFont="1" applyFill="1" applyBorder="1" applyAlignment="1">
      <alignment horizontal="center" vertical="center"/>
    </xf>
    <xf numFmtId="0" fontId="0" fillId="11" borderId="1" xfId="0" applyFill="1" applyBorder="1">
      <alignment vertical="center"/>
    </xf>
    <xf numFmtId="0" fontId="0" fillId="11" borderId="3" xfId="0" applyFill="1" applyBorder="1">
      <alignment vertical="center"/>
    </xf>
    <xf numFmtId="0" fontId="7" fillId="7" borderId="1" xfId="0" applyFont="1" applyFill="1" applyBorder="1" applyAlignment="1">
      <alignment horizontal="center" vertical="center"/>
    </xf>
    <xf numFmtId="0" fontId="8"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Alignment="1">
      <alignment horizontal="left" vertical="center"/>
    </xf>
    <xf numFmtId="0" fontId="11" fillId="12" borderId="11"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28"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3" xfId="0" applyFont="1" applyFill="1" applyBorder="1" applyAlignment="1">
      <alignment horizontal="center" vertical="center"/>
    </xf>
    <xf numFmtId="0" fontId="7" fillId="13" borderId="1" xfId="0" applyFont="1" applyFill="1" applyBorder="1" applyAlignment="1">
      <alignment horizontal="center" vertical="center"/>
    </xf>
    <xf numFmtId="0" fontId="9"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13" fillId="14" borderId="1" xfId="0" applyFont="1" applyFill="1" applyBorder="1" applyAlignment="1">
      <alignment horizontal="center" vertical="center"/>
    </xf>
    <xf numFmtId="0" fontId="3" fillId="0" borderId="29" xfId="0" applyFont="1" applyFill="1" applyBorder="1" applyAlignment="1">
      <alignment horizontal="center" vertical="center"/>
    </xf>
    <xf numFmtId="0" fontId="4" fillId="4" borderId="30"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7" fillId="13" borderId="1" xfId="0" applyFont="1" applyFill="1" applyBorder="1" applyAlignment="1">
      <alignment horizontal="center" vertical="center" shrinkToFit="1"/>
    </xf>
    <xf numFmtId="0" fontId="9"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8" fillId="7" borderId="22"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10" fillId="0" borderId="0" xfId="0" applyFont="1" applyAlignment="1">
      <alignment horizontal="righ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horizontal="center" vertical="center"/>
    </xf>
    <xf numFmtId="0" fontId="8" fillId="7" borderId="22" xfId="0" applyFont="1" applyFill="1" applyBorder="1" applyAlignment="1">
      <alignment horizontal="center" vertical="center" shrinkToFit="1"/>
    </xf>
    <xf numFmtId="0" fontId="0" fillId="11" borderId="21" xfId="0" applyFill="1" applyBorder="1" applyAlignment="1">
      <alignment horizontal="center" vertical="center"/>
    </xf>
    <xf numFmtId="0" fontId="0" fillId="11" borderId="3" xfId="0" applyFill="1" applyBorder="1" applyAlignment="1">
      <alignment horizontal="center" vertical="center"/>
    </xf>
    <xf numFmtId="0" fontId="10" fillId="0" borderId="0" xfId="0" applyFont="1" applyAlignment="1">
      <alignment horizontal="left" vertical="center"/>
    </xf>
    <xf numFmtId="0" fontId="11" fillId="8"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1" fillId="9" borderId="41" xfId="0" applyFont="1" applyFill="1" applyBorder="1" applyAlignment="1">
      <alignment horizontal="center" vertical="center" wrapText="1"/>
    </xf>
    <xf numFmtId="0" fontId="3" fillId="9" borderId="24" xfId="0" applyFont="1" applyFill="1" applyBorder="1" applyAlignment="1">
      <alignment horizontal="center" vertical="center"/>
    </xf>
    <xf numFmtId="0" fontId="0" fillId="15" borderId="1" xfId="0" applyFill="1" applyBorder="1">
      <alignment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0" fillId="11" borderId="21" xfId="0" applyFill="1" applyBorder="1" applyAlignment="1">
      <alignment horizontal="center" vertical="center"/>
    </xf>
    <xf numFmtId="0" fontId="0" fillId="11" borderId="3" xfId="0" applyFill="1" applyBorder="1" applyAlignment="1">
      <alignment horizontal="center" vertical="center"/>
    </xf>
    <xf numFmtId="0" fontId="10" fillId="0" borderId="0" xfId="0" applyFont="1" applyAlignment="1">
      <alignment horizontal="left" vertical="center"/>
    </xf>
    <xf numFmtId="0" fontId="8" fillId="13" borderId="22" xfId="0" applyFont="1" applyFill="1" applyBorder="1" applyAlignment="1">
      <alignment horizontal="center" vertical="center" shrinkToFit="1"/>
    </xf>
    <xf numFmtId="0" fontId="5" fillId="5" borderId="3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3" fillId="8" borderId="44" xfId="0" applyFont="1" applyFill="1" applyBorder="1" applyAlignment="1">
      <alignment horizontal="center" vertical="center"/>
    </xf>
    <xf numFmtId="0" fontId="3" fillId="8" borderId="27" xfId="0" applyFont="1" applyFill="1" applyBorder="1" applyAlignment="1">
      <alignment horizontal="center" vertical="center"/>
    </xf>
    <xf numFmtId="0" fontId="4" fillId="4" borderId="47"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0" fillId="11" borderId="1" xfId="0" applyFill="1" applyBorder="1"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0" fillId="0" borderId="0" xfId="0" applyBorder="1" applyAlignment="1">
      <alignment horizontal="left" vertical="center"/>
    </xf>
    <xf numFmtId="0" fontId="8" fillId="13" borderId="22" xfId="0" applyFont="1" applyFill="1" applyBorder="1" applyAlignment="1">
      <alignment horizontal="center" vertical="center" shrinkToFit="1"/>
    </xf>
    <xf numFmtId="0" fontId="17" fillId="11" borderId="1" xfId="0" applyFont="1" applyFill="1" applyBorder="1" applyAlignment="1">
      <alignment horizontal="center" vertical="center"/>
    </xf>
    <xf numFmtId="0" fontId="17" fillId="11" borderId="3" xfId="0" applyFont="1" applyFill="1" applyBorder="1" applyAlignment="1">
      <alignment horizontal="center" vertical="center"/>
    </xf>
    <xf numFmtId="0" fontId="11" fillId="8" borderId="49" xfId="0" applyFont="1" applyFill="1" applyBorder="1" applyAlignment="1">
      <alignment horizontal="center" vertical="center" wrapText="1"/>
    </xf>
    <xf numFmtId="0" fontId="3" fillId="8" borderId="50"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12" fillId="11" borderId="28" xfId="0" applyFont="1" applyFill="1" applyBorder="1" applyAlignment="1">
      <alignment horizontal="center" vertical="center"/>
    </xf>
    <xf numFmtId="0" fontId="0" fillId="15" borderId="1" xfId="0" applyFill="1" applyBorder="1" applyAlignment="1">
      <alignment horizontal="center" vertical="center"/>
    </xf>
    <xf numFmtId="0" fontId="0" fillId="15" borderId="24" xfId="0" applyFill="1" applyBorder="1" applyAlignment="1">
      <alignment horizontal="center" vertical="center"/>
    </xf>
    <xf numFmtId="0" fontId="2" fillId="6" borderId="24" xfId="0" applyFont="1" applyFill="1" applyBorder="1" applyAlignment="1">
      <alignment horizontal="center" vertical="center"/>
    </xf>
    <xf numFmtId="0" fontId="9" fillId="13" borderId="54" xfId="0" applyFont="1" applyFill="1" applyBorder="1" applyAlignment="1">
      <alignment horizontal="center" vertical="center"/>
    </xf>
    <xf numFmtId="0" fontId="19" fillId="15" borderId="51" xfId="0" applyFont="1" applyFill="1" applyBorder="1" applyAlignment="1">
      <alignment horizontal="center" vertical="center"/>
    </xf>
    <xf numFmtId="0" fontId="19" fillId="15" borderId="52" xfId="0" applyFont="1" applyFill="1" applyBorder="1" applyAlignment="1">
      <alignment horizontal="center" vertical="center"/>
    </xf>
    <xf numFmtId="0" fontId="20" fillId="0" borderId="36" xfId="0" applyFont="1" applyBorder="1" applyAlignment="1">
      <alignment horizontal="center" vertical="center"/>
    </xf>
    <xf numFmtId="0" fontId="20" fillId="0" borderId="53" xfId="0" applyFont="1" applyBorder="1" applyAlignment="1">
      <alignment horizontal="center" vertical="center"/>
    </xf>
    <xf numFmtId="0" fontId="18" fillId="15" borderId="2" xfId="0" applyFont="1" applyFill="1" applyBorder="1" applyAlignment="1">
      <alignment horizontal="center" vertical="center"/>
    </xf>
    <xf numFmtId="0" fontId="20" fillId="0" borderId="50" xfId="0" applyFont="1" applyBorder="1"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14" fillId="0" borderId="0" xfId="0" applyFont="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5" fillId="5" borderId="32" xfId="0" applyFont="1" applyFill="1" applyBorder="1" applyAlignment="1">
      <alignment horizontal="center" vertical="center" wrapText="1"/>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0" fillId="0" borderId="0" xfId="0" applyBorder="1" applyAlignment="1">
      <alignment horizontal="left" vertical="center"/>
    </xf>
    <xf numFmtId="0" fontId="5" fillId="5" borderId="32" xfId="0" applyFont="1" applyFill="1" applyBorder="1" applyAlignment="1">
      <alignment horizontal="center" vertical="center" wrapText="1"/>
    </xf>
    <xf numFmtId="0" fontId="8" fillId="13" borderId="22" xfId="0" applyFont="1" applyFill="1" applyBorder="1" applyAlignment="1">
      <alignment horizontal="center" vertical="center" shrinkToFit="1"/>
    </xf>
    <xf numFmtId="0" fontId="3" fillId="8" borderId="64" xfId="0" applyFont="1" applyFill="1" applyBorder="1" applyAlignment="1">
      <alignment horizontal="center" vertical="center"/>
    </xf>
    <xf numFmtId="0" fontId="3" fillId="9" borderId="66"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34" xfId="0" applyFont="1" applyFill="1" applyBorder="1" applyAlignment="1">
      <alignment horizontal="center" vertical="center"/>
    </xf>
    <xf numFmtId="0" fontId="5" fillId="2" borderId="68"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4" fillId="4" borderId="69" xfId="0" applyFont="1" applyFill="1" applyBorder="1" applyAlignment="1">
      <alignment horizontal="center" vertical="center" wrapText="1"/>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5" fillId="5" borderId="32" xfId="0" applyFont="1" applyFill="1" applyBorder="1" applyAlignment="1">
      <alignment horizontal="center" vertical="center" wrapText="1"/>
    </xf>
    <xf numFmtId="0" fontId="8" fillId="13" borderId="22" xfId="0" applyFont="1" applyFill="1" applyBorder="1" applyAlignment="1">
      <alignment horizontal="center" vertical="center" shrinkToFit="1"/>
    </xf>
    <xf numFmtId="0" fontId="4" fillId="0" borderId="54"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3" fillId="8" borderId="74" xfId="0" applyFont="1" applyFill="1" applyBorder="1" applyAlignment="1">
      <alignment horizontal="center" vertical="center"/>
    </xf>
    <xf numFmtId="0" fontId="3" fillId="8" borderId="75" xfId="0" applyFont="1" applyFill="1" applyBorder="1" applyAlignment="1">
      <alignment horizontal="center" vertical="center"/>
    </xf>
    <xf numFmtId="0" fontId="5" fillId="5" borderId="73" xfId="0" applyFont="1" applyFill="1" applyBorder="1" applyAlignment="1">
      <alignment horizontal="center" vertical="center" wrapText="1"/>
    </xf>
    <xf numFmtId="0" fontId="11" fillId="12" borderId="77" xfId="0" applyFont="1" applyFill="1" applyBorder="1" applyAlignment="1">
      <alignment horizontal="center" vertical="center" wrapText="1"/>
    </xf>
    <xf numFmtId="0" fontId="16" fillId="8" borderId="7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9" xfId="0" applyFont="1" applyFill="1" applyBorder="1" applyAlignment="1">
      <alignment horizontal="center" vertical="center"/>
    </xf>
    <xf numFmtId="0" fontId="3" fillId="9" borderId="80" xfId="0" applyFont="1" applyFill="1" applyBorder="1" applyAlignment="1">
      <alignment horizontal="center" vertical="center"/>
    </xf>
    <xf numFmtId="0" fontId="3" fillId="9" borderId="36" xfId="0" applyFont="1" applyFill="1" applyBorder="1" applyAlignment="1">
      <alignment horizontal="center" vertical="center"/>
    </xf>
    <xf numFmtId="0" fontId="3" fillId="9" borderId="53" xfId="0" applyFont="1" applyFill="1" applyBorder="1" applyAlignment="1">
      <alignment horizontal="center" vertical="center"/>
    </xf>
    <xf numFmtId="0" fontId="11" fillId="9" borderId="82" xfId="0" applyFont="1" applyFill="1" applyBorder="1" applyAlignment="1">
      <alignment horizontal="center" vertical="center" wrapText="1"/>
    </xf>
    <xf numFmtId="0" fontId="7" fillId="17" borderId="1" xfId="0" applyFont="1" applyFill="1" applyBorder="1" applyAlignment="1">
      <alignment horizontal="center" vertical="center" shrinkToFit="1"/>
    </xf>
    <xf numFmtId="0" fontId="8" fillId="17" borderId="22" xfId="0" applyFont="1" applyFill="1" applyBorder="1" applyAlignment="1">
      <alignment horizontal="center" vertical="center" shrinkToFit="1"/>
    </xf>
    <xf numFmtId="0" fontId="9" fillId="17" borderId="1" xfId="0" applyFont="1" applyFill="1" applyBorder="1" applyAlignment="1">
      <alignment horizontal="center" vertical="center" shrinkToFit="1"/>
    </xf>
    <xf numFmtId="0" fontId="8" fillId="17" borderId="1" xfId="0" applyFont="1" applyFill="1" applyBorder="1" applyAlignment="1">
      <alignment horizontal="center" vertical="center" shrinkToFit="1"/>
    </xf>
    <xf numFmtId="0" fontId="7" fillId="17" borderId="1" xfId="0" applyFont="1" applyFill="1" applyBorder="1" applyAlignment="1">
      <alignment horizontal="center" vertical="center"/>
    </xf>
    <xf numFmtId="0" fontId="9" fillId="17" borderId="1" xfId="0" applyFont="1" applyFill="1" applyBorder="1" applyAlignment="1">
      <alignment horizontal="center" vertical="center"/>
    </xf>
    <xf numFmtId="0" fontId="8" fillId="17" borderId="1" xfId="0" applyFont="1" applyFill="1" applyBorder="1"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0" fillId="0" borderId="0" xfId="0" applyBorder="1" applyAlignment="1">
      <alignment horizontal="left" vertical="center"/>
    </xf>
    <xf numFmtId="0" fontId="8" fillId="13" borderId="22" xfId="0" applyFont="1" applyFill="1" applyBorder="1" applyAlignment="1">
      <alignment horizontal="center" vertical="center" shrinkToFit="1"/>
    </xf>
    <xf numFmtId="0" fontId="22" fillId="8" borderId="84" xfId="0" applyFont="1" applyFill="1" applyBorder="1" applyAlignment="1">
      <alignment horizontal="center" vertical="center" wrapText="1"/>
    </xf>
    <xf numFmtId="0" fontId="3" fillId="8" borderId="85" xfId="0" applyFont="1" applyFill="1" applyBorder="1" applyAlignment="1">
      <alignment horizontal="center" vertical="center"/>
    </xf>
    <xf numFmtId="0" fontId="3" fillId="8" borderId="86" xfId="0" applyFont="1" applyFill="1" applyBorder="1" applyAlignment="1">
      <alignment horizontal="center" vertical="center"/>
    </xf>
    <xf numFmtId="0" fontId="11" fillId="9" borderId="12"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64" xfId="0" applyFont="1" applyFill="1" applyBorder="1" applyAlignment="1">
      <alignment horizontal="center" vertical="center"/>
    </xf>
    <xf numFmtId="0" fontId="16" fillId="9" borderId="87" xfId="0" applyFont="1" applyFill="1" applyBorder="1" applyAlignment="1">
      <alignment horizontal="center" vertical="center" wrapText="1"/>
    </xf>
    <xf numFmtId="0" fontId="3" fillId="9" borderId="88" xfId="0" applyFont="1" applyFill="1" applyBorder="1" applyAlignment="1">
      <alignment horizontal="center" vertical="center"/>
    </xf>
    <xf numFmtId="0" fontId="3" fillId="9" borderId="89" xfId="0" applyFont="1" applyFill="1" applyBorder="1" applyAlignment="1">
      <alignment horizontal="center" vertical="center"/>
    </xf>
    <xf numFmtId="0" fontId="11" fillId="8" borderId="90" xfId="0" applyFont="1" applyFill="1" applyBorder="1" applyAlignment="1">
      <alignment horizontal="center" vertical="center" wrapText="1"/>
    </xf>
    <xf numFmtId="0" fontId="3" fillId="8" borderId="91" xfId="0" applyFont="1" applyFill="1" applyBorder="1" applyAlignment="1">
      <alignment horizontal="center" vertical="center"/>
    </xf>
    <xf numFmtId="0" fontId="3" fillId="8" borderId="92" xfId="0" applyFont="1" applyFill="1" applyBorder="1" applyAlignment="1">
      <alignment horizontal="center" vertical="center"/>
    </xf>
    <xf numFmtId="0" fontId="3" fillId="8" borderId="93" xfId="0" applyFont="1" applyFill="1" applyBorder="1" applyAlignment="1">
      <alignment horizontal="center" vertical="center"/>
    </xf>
    <xf numFmtId="0" fontId="11" fillId="8" borderId="94" xfId="0" applyFont="1" applyFill="1" applyBorder="1" applyAlignment="1">
      <alignment horizontal="center" vertical="center" wrapText="1"/>
    </xf>
    <xf numFmtId="0" fontId="3" fillId="8" borderId="95" xfId="0" applyFont="1" applyFill="1" applyBorder="1" applyAlignment="1">
      <alignment horizontal="center" vertical="center"/>
    </xf>
    <xf numFmtId="0" fontId="3" fillId="8" borderId="96" xfId="0" applyFont="1" applyFill="1" applyBorder="1" applyAlignment="1">
      <alignment horizontal="center" vertical="center"/>
    </xf>
    <xf numFmtId="0" fontId="3" fillId="8" borderId="97" xfId="0" applyFont="1" applyFill="1" applyBorder="1" applyAlignment="1">
      <alignment horizontal="center" vertical="center"/>
    </xf>
    <xf numFmtId="0" fontId="16" fillId="8" borderId="98" xfId="0" applyFont="1" applyFill="1" applyBorder="1" applyAlignment="1">
      <alignment horizontal="center" vertical="center" wrapText="1"/>
    </xf>
    <xf numFmtId="0" fontId="3" fillId="8" borderId="99" xfId="0" applyFont="1" applyFill="1" applyBorder="1" applyAlignment="1">
      <alignment horizontal="center" vertical="center"/>
    </xf>
    <xf numFmtId="0" fontId="3" fillId="8" borderId="100" xfId="0" applyFont="1" applyFill="1" applyBorder="1" applyAlignment="1">
      <alignment horizontal="center" vertical="center"/>
    </xf>
    <xf numFmtId="0" fontId="3" fillId="8" borderId="101" xfId="0" applyFont="1" applyFill="1" applyBorder="1" applyAlignment="1">
      <alignment horizontal="center" vertical="center"/>
    </xf>
    <xf numFmtId="0" fontId="28" fillId="18" borderId="1" xfId="0" applyFont="1" applyFill="1" applyBorder="1"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30" fillId="13" borderId="22" xfId="0" applyFont="1" applyFill="1" applyBorder="1" applyAlignment="1">
      <alignment vertical="center"/>
    </xf>
    <xf numFmtId="0" fontId="30" fillId="13" borderId="22" xfId="0" applyFont="1" applyFill="1" applyBorder="1" applyAlignment="1">
      <alignment horizontal="right" vertical="center"/>
    </xf>
    <xf numFmtId="0" fontId="34" fillId="13" borderId="22" xfId="0" applyFont="1" applyFill="1" applyBorder="1" applyAlignment="1">
      <alignment vertical="center"/>
    </xf>
    <xf numFmtId="0" fontId="34" fillId="13" borderId="22" xfId="0" applyFont="1" applyFill="1" applyBorder="1" applyAlignment="1">
      <alignment horizontal="righ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8" borderId="10" xfId="0" applyFont="1" applyFill="1" applyBorder="1" applyAlignment="1">
      <alignment horizontal="center" vertical="center"/>
    </xf>
    <xf numFmtId="0" fontId="2" fillId="6" borderId="1" xfId="0" applyFont="1" applyFill="1" applyBorder="1" applyAlignment="1">
      <alignment horizontal="center" vertical="center"/>
    </xf>
    <xf numFmtId="0" fontId="0" fillId="11" borderId="1" xfId="0" applyFill="1" applyBorder="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Alignment="1">
      <alignment horizontal="left" vertical="center"/>
    </xf>
    <xf numFmtId="0" fontId="11" fillId="12" borderId="11"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28"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3" xfId="0" applyFont="1" applyFill="1" applyBorder="1" applyAlignment="1">
      <alignment horizontal="center" vertical="center"/>
    </xf>
    <xf numFmtId="0" fontId="7" fillId="13" borderId="1" xfId="0" applyFont="1" applyFill="1" applyBorder="1" applyAlignment="1">
      <alignment horizontal="center" vertical="center"/>
    </xf>
    <xf numFmtId="0" fontId="9"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3" fillId="0" borderId="29" xfId="0" applyFont="1" applyFill="1" applyBorder="1" applyAlignment="1">
      <alignment horizontal="center" vertical="center"/>
    </xf>
    <xf numFmtId="0" fontId="0" fillId="11" borderId="21" xfId="0" applyFill="1" applyBorder="1" applyAlignment="1">
      <alignment horizontal="center" vertical="center"/>
    </xf>
    <xf numFmtId="0" fontId="0" fillId="11" borderId="3" xfId="0" applyFill="1" applyBorder="1" applyAlignment="1">
      <alignment horizontal="center" vertical="center"/>
    </xf>
    <xf numFmtId="0" fontId="11" fillId="8" borderId="12" xfId="0" applyFont="1" applyFill="1" applyBorder="1" applyAlignment="1">
      <alignment horizontal="center" vertical="center" wrapText="1"/>
    </xf>
    <xf numFmtId="0" fontId="0" fillId="0" borderId="28" xfId="0" applyBorder="1" applyAlignment="1">
      <alignment horizontal="center" vertical="center"/>
    </xf>
    <xf numFmtId="0" fontId="5" fillId="5" borderId="32" xfId="0" applyFont="1" applyFill="1" applyBorder="1" applyAlignment="1">
      <alignment horizontal="center" vertical="center" wrapText="1"/>
    </xf>
    <xf numFmtId="0" fontId="0" fillId="0" borderId="0" xfId="0" applyBorder="1" applyAlignment="1">
      <alignment horizontal="left" vertical="center"/>
    </xf>
    <xf numFmtId="0" fontId="12" fillId="11" borderId="28" xfId="0" applyFont="1" applyFill="1" applyBorder="1" applyAlignment="1">
      <alignment horizontal="center" vertical="center"/>
    </xf>
    <xf numFmtId="0" fontId="0" fillId="15" borderId="1" xfId="0" applyFill="1" applyBorder="1" applyAlignment="1">
      <alignment horizontal="center" vertical="center"/>
    </xf>
    <xf numFmtId="0" fontId="0" fillId="15" borderId="24" xfId="0" applyFill="1" applyBorder="1" applyAlignment="1">
      <alignment horizontal="center" vertical="center"/>
    </xf>
    <xf numFmtId="0" fontId="2" fillId="6" borderId="24" xfId="0" applyFont="1" applyFill="1" applyBorder="1" applyAlignment="1">
      <alignment horizontal="center" vertical="center"/>
    </xf>
    <xf numFmtId="0" fontId="9" fillId="13" borderId="54" xfId="0" applyFont="1" applyFill="1" applyBorder="1" applyAlignment="1">
      <alignment horizontal="center" vertical="center"/>
    </xf>
    <xf numFmtId="0" fontId="19" fillId="15" borderId="51" xfId="0" applyFont="1" applyFill="1" applyBorder="1" applyAlignment="1">
      <alignment horizontal="center" vertical="center"/>
    </xf>
    <xf numFmtId="0" fontId="19" fillId="15" borderId="52" xfId="0" applyFont="1" applyFill="1" applyBorder="1" applyAlignment="1">
      <alignment horizontal="center" vertical="center"/>
    </xf>
    <xf numFmtId="0" fontId="20" fillId="0" borderId="36"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3" fillId="8" borderId="64"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34" xfId="0" applyFont="1" applyFill="1" applyBorder="1" applyAlignment="1">
      <alignment horizontal="center" vertical="center"/>
    </xf>
    <xf numFmtId="0" fontId="5" fillId="2" borderId="68"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4" fillId="4" borderId="69" xfId="0" applyFont="1" applyFill="1" applyBorder="1" applyAlignment="1">
      <alignment horizontal="center" vertical="center" wrapText="1"/>
    </xf>
    <xf numFmtId="0" fontId="33" fillId="13" borderId="22" xfId="0" applyFont="1" applyFill="1" applyBorder="1" applyAlignment="1">
      <alignment vertical="center"/>
    </xf>
    <xf numFmtId="0" fontId="33" fillId="13" borderId="22" xfId="0" applyFont="1" applyFill="1" applyBorder="1" applyAlignment="1">
      <alignment horizontal="right" vertical="center"/>
    </xf>
    <xf numFmtId="0" fontId="50" fillId="13" borderId="54" xfId="0" applyFont="1" applyFill="1" applyBorder="1" applyAlignment="1">
      <alignment horizontal="center" vertical="center"/>
    </xf>
    <xf numFmtId="0" fontId="35" fillId="22" borderId="15" xfId="0" applyFont="1" applyFill="1" applyBorder="1" applyAlignment="1">
      <alignment horizontal="center" vertical="center"/>
    </xf>
    <xf numFmtId="0" fontId="35" fillId="22" borderId="21" xfId="0" applyFont="1" applyFill="1" applyBorder="1" applyAlignment="1">
      <alignment horizontal="center" vertical="center"/>
    </xf>
    <xf numFmtId="0" fontId="35" fillId="22" borderId="103" xfId="0" applyFont="1" applyFill="1" applyBorder="1" applyAlignment="1">
      <alignment horizontal="center" vertical="center"/>
    </xf>
    <xf numFmtId="0" fontId="50" fillId="19" borderId="20" xfId="0" applyFont="1" applyFill="1" applyBorder="1" applyAlignment="1">
      <alignment horizontal="center" vertical="center" shrinkToFit="1"/>
    </xf>
    <xf numFmtId="0" fontId="50" fillId="19" borderId="3" xfId="0" applyFont="1" applyFill="1" applyBorder="1" applyAlignment="1">
      <alignment horizontal="center" vertical="center" shrinkToFit="1"/>
    </xf>
    <xf numFmtId="0" fontId="50" fillId="19" borderId="108" xfId="0" applyFont="1" applyFill="1" applyBorder="1" applyAlignment="1">
      <alignment horizontal="center" vertical="center" shrinkToFit="1"/>
    </xf>
    <xf numFmtId="0" fontId="20" fillId="21" borderId="109" xfId="0" applyFont="1" applyFill="1" applyBorder="1" applyAlignment="1">
      <alignment horizontal="center" vertical="center"/>
    </xf>
    <xf numFmtId="0" fontId="39" fillId="6" borderId="17" xfId="0" applyFont="1" applyFill="1" applyBorder="1" applyAlignment="1">
      <alignment horizontal="center" vertical="center"/>
    </xf>
    <xf numFmtId="0" fontId="39" fillId="6" borderId="28" xfId="0" applyFont="1" applyFill="1" applyBorder="1" applyAlignment="1">
      <alignment horizontal="center" vertical="center"/>
    </xf>
    <xf numFmtId="0" fontId="39" fillId="21" borderId="28" xfId="0" applyFont="1" applyFill="1" applyBorder="1" applyAlignment="1">
      <alignment horizontal="center" vertical="center"/>
    </xf>
    <xf numFmtId="0" fontId="39" fillId="21" borderId="109" xfId="0" applyFont="1" applyFill="1" applyBorder="1" applyAlignment="1">
      <alignment horizontal="center" vertical="center"/>
    </xf>
    <xf numFmtId="0" fontId="50" fillId="20" borderId="8" xfId="0" applyFont="1" applyFill="1" applyBorder="1" applyAlignment="1">
      <alignment horizontal="center" vertical="center"/>
    </xf>
    <xf numFmtId="0" fontId="50" fillId="20" borderId="47" xfId="0" applyFont="1" applyFill="1" applyBorder="1" applyAlignment="1">
      <alignment horizontal="center" vertical="center"/>
    </xf>
    <xf numFmtId="0" fontId="50" fillId="20" borderId="9" xfId="0" applyFont="1" applyFill="1" applyBorder="1" applyAlignment="1">
      <alignment horizontal="center" vertical="center"/>
    </xf>
    <xf numFmtId="0" fontId="35" fillId="6" borderId="61" xfId="0" applyFont="1" applyFill="1" applyBorder="1" applyAlignment="1">
      <alignment horizontal="center" vertical="center"/>
    </xf>
    <xf numFmtId="0" fontId="35" fillId="6" borderId="56" xfId="0" applyFont="1" applyFill="1" applyBorder="1" applyAlignment="1">
      <alignment horizontal="center" vertical="center"/>
    </xf>
    <xf numFmtId="0" fontId="35" fillId="21" borderId="56" xfId="0" applyFont="1" applyFill="1" applyBorder="1" applyAlignment="1">
      <alignment horizontal="center" vertical="center"/>
    </xf>
    <xf numFmtId="0" fontId="35" fillId="21" borderId="57" xfId="0" applyFont="1" applyFill="1" applyBorder="1" applyAlignment="1">
      <alignment horizontal="center" vertical="center"/>
    </xf>
    <xf numFmtId="0" fontId="50" fillId="19" borderId="17" xfId="0" applyFont="1" applyFill="1" applyBorder="1" applyAlignment="1">
      <alignment horizontal="center" vertical="center" shrinkToFit="1"/>
    </xf>
    <xf numFmtId="0" fontId="50" fillId="19" borderId="28" xfId="0" applyFont="1" applyFill="1" applyBorder="1" applyAlignment="1">
      <alignment horizontal="center" vertical="center" shrinkToFit="1"/>
    </xf>
    <xf numFmtId="0" fontId="50" fillId="19" borderId="109" xfId="0" applyFont="1" applyFill="1" applyBorder="1" applyAlignment="1">
      <alignment horizontal="center" vertical="center" shrinkToFit="1"/>
    </xf>
    <xf numFmtId="0" fontId="20" fillId="22" borderId="109" xfId="0" applyFont="1" applyFill="1" applyBorder="1" applyAlignment="1">
      <alignment horizontal="center" vertical="center"/>
    </xf>
    <xf numFmtId="0" fontId="39" fillId="22" borderId="67" xfId="0" applyFont="1" applyFill="1" applyBorder="1" applyAlignment="1">
      <alignment horizontal="center" vertical="center"/>
    </xf>
    <xf numFmtId="0" fontId="39" fillId="22" borderId="28" xfId="0" applyFont="1" applyFill="1" applyBorder="1" applyAlignment="1">
      <alignment horizontal="center" vertical="center"/>
    </xf>
    <xf numFmtId="0" fontId="39" fillId="22" borderId="109" xfId="0" applyFont="1" applyFill="1" applyBorder="1" applyAlignment="1">
      <alignment horizontal="center" vertical="center"/>
    </xf>
    <xf numFmtId="0" fontId="39" fillId="6" borderId="67" xfId="0" applyFont="1" applyFill="1" applyBorder="1" applyAlignment="1">
      <alignment horizontal="center" vertical="center"/>
    </xf>
    <xf numFmtId="0" fontId="50" fillId="20" borderId="54" xfId="0" applyFont="1" applyFill="1" applyBorder="1" applyAlignment="1">
      <alignment horizontal="center" vertical="center"/>
    </xf>
    <xf numFmtId="0" fontId="35" fillId="6" borderId="55" xfId="0" applyFont="1" applyFill="1" applyBorder="1" applyAlignment="1">
      <alignment horizontal="center" vertical="center"/>
    </xf>
    <xf numFmtId="0" fontId="50" fillId="19" borderId="67" xfId="0" applyFont="1" applyFill="1" applyBorder="1" applyAlignment="1">
      <alignment horizontal="center" vertical="center" shrinkToFit="1"/>
    </xf>
    <xf numFmtId="0" fontId="52" fillId="18" borderId="55" xfId="0" applyFont="1" applyFill="1" applyBorder="1" applyAlignment="1">
      <alignment horizontal="center" vertical="center"/>
    </xf>
    <xf numFmtId="0" fontId="52" fillId="18" borderId="56" xfId="0" applyFont="1" applyFill="1" applyBorder="1" applyAlignment="1">
      <alignment horizontal="center" vertical="center"/>
    </xf>
    <xf numFmtId="0" fontId="35" fillId="22" borderId="56" xfId="0" applyFont="1" applyFill="1" applyBorder="1" applyAlignment="1">
      <alignment horizontal="center" vertical="center"/>
    </xf>
    <xf numFmtId="0" fontId="35" fillId="22" borderId="57" xfId="0" applyFont="1" applyFill="1" applyBorder="1" applyAlignment="1">
      <alignment horizontal="center" vertical="center"/>
    </xf>
    <xf numFmtId="0" fontId="38" fillId="18" borderId="109" xfId="0" applyFont="1" applyFill="1" applyBorder="1" applyAlignment="1">
      <alignment horizontal="center" vertical="center"/>
    </xf>
    <xf numFmtId="0" fontId="38" fillId="18" borderId="67" xfId="0" applyFont="1" applyFill="1" applyBorder="1" applyAlignment="1">
      <alignment horizontal="center" vertical="center"/>
    </xf>
    <xf numFmtId="0" fontId="38" fillId="18" borderId="28" xfId="0" applyFont="1" applyFill="1" applyBorder="1" applyAlignment="1">
      <alignment horizontal="center" vertical="center"/>
    </xf>
    <xf numFmtId="0" fontId="50" fillId="20" borderId="17" xfId="0" applyFont="1" applyFill="1" applyBorder="1" applyAlignment="1">
      <alignment horizontal="center" vertical="center"/>
    </xf>
    <xf numFmtId="0" fontId="50" fillId="20" borderId="28" xfId="0" applyFont="1" applyFill="1" applyBorder="1" applyAlignment="1">
      <alignment horizontal="center" vertical="center"/>
    </xf>
    <xf numFmtId="0" fontId="50" fillId="20" borderId="109" xfId="0" applyFont="1" applyFill="1" applyBorder="1" applyAlignment="1">
      <alignment horizontal="center" vertical="center"/>
    </xf>
    <xf numFmtId="0" fontId="20" fillId="22" borderId="57" xfId="0" applyFont="1" applyFill="1" applyBorder="1" applyAlignment="1">
      <alignment horizontal="center" vertical="center"/>
    </xf>
    <xf numFmtId="0" fontId="39" fillId="6" borderId="61" xfId="0" applyFont="1" applyFill="1" applyBorder="1" applyAlignment="1">
      <alignment horizontal="center" vertical="center"/>
    </xf>
    <xf numFmtId="0" fontId="39" fillId="6" borderId="56" xfId="0" applyFont="1" applyFill="1" applyBorder="1" applyAlignment="1">
      <alignment horizontal="center" vertical="center"/>
    </xf>
    <xf numFmtId="0" fontId="39" fillId="22" borderId="56" xfId="0" applyFont="1" applyFill="1" applyBorder="1" applyAlignment="1">
      <alignment horizontal="center" vertical="center"/>
    </xf>
    <xf numFmtId="0" fontId="39" fillId="22" borderId="57" xfId="0" applyFont="1" applyFill="1" applyBorder="1" applyAlignment="1">
      <alignment horizontal="center" vertical="center"/>
    </xf>
    <xf numFmtId="0" fontId="53" fillId="21" borderId="57" xfId="0" applyFont="1" applyFill="1" applyBorder="1" applyAlignment="1">
      <alignment horizontal="center" vertical="center"/>
    </xf>
    <xf numFmtId="0" fontId="39" fillId="21" borderId="56" xfId="0" applyFont="1" applyFill="1" applyBorder="1" applyAlignment="1">
      <alignment horizontal="center" vertical="center"/>
    </xf>
    <xf numFmtId="0" fontId="39" fillId="21" borderId="57" xfId="0" applyFont="1" applyFill="1" applyBorder="1" applyAlignment="1">
      <alignment horizontal="center" vertical="center"/>
    </xf>
    <xf numFmtId="0" fontId="50" fillId="20" borderId="15" xfId="0" applyFont="1" applyFill="1" applyBorder="1" applyAlignment="1">
      <alignment horizontal="center" vertical="center"/>
    </xf>
    <xf numFmtId="0" fontId="50" fillId="20" borderId="21" xfId="0" applyFont="1" applyFill="1" applyBorder="1" applyAlignment="1">
      <alignment horizontal="center" vertical="center"/>
    </xf>
    <xf numFmtId="0" fontId="50" fillId="20" borderId="103" xfId="0" applyFont="1" applyFill="1" applyBorder="1" applyAlignment="1">
      <alignment horizontal="center" vertical="center"/>
    </xf>
    <xf numFmtId="0" fontId="0" fillId="0" borderId="71" xfId="0" applyBorder="1">
      <alignment vertical="center"/>
    </xf>
    <xf numFmtId="0" fontId="0" fillId="0" borderId="70" xfId="0" applyBorder="1">
      <alignment vertical="center"/>
    </xf>
    <xf numFmtId="0" fontId="0" fillId="0" borderId="72" xfId="0" applyBorder="1">
      <alignment vertical="center"/>
    </xf>
    <xf numFmtId="0" fontId="0" fillId="0" borderId="0" xfId="0" applyBorder="1">
      <alignment vertical="center"/>
    </xf>
    <xf numFmtId="0" fontId="50" fillId="25" borderId="9" xfId="0" applyFont="1" applyFill="1" applyBorder="1" applyAlignment="1">
      <alignment horizontal="center" vertical="center"/>
    </xf>
    <xf numFmtId="0" fontId="0" fillId="0" borderId="0" xfId="0">
      <alignment vertical="center"/>
    </xf>
    <xf numFmtId="0" fontId="0" fillId="0" borderId="0" xfId="0">
      <alignment vertical="center"/>
    </xf>
    <xf numFmtId="0" fontId="35" fillId="23" borderId="50" xfId="0" applyFont="1" applyFill="1" applyBorder="1" applyAlignment="1">
      <alignment horizontal="center" vertical="center"/>
    </xf>
    <xf numFmtId="0" fontId="35" fillId="23" borderId="36" xfId="0" applyFont="1" applyFill="1" applyBorder="1" applyAlignment="1">
      <alignment horizontal="center" vertical="center"/>
    </xf>
    <xf numFmtId="0" fontId="35" fillId="23" borderId="53" xfId="0" applyFont="1" applyFill="1" applyBorder="1" applyAlignment="1">
      <alignment horizontal="center" vertical="center"/>
    </xf>
    <xf numFmtId="0" fontId="35" fillId="23" borderId="36" xfId="0" applyFont="1" applyFill="1" applyBorder="1" applyAlignment="1">
      <alignment horizontal="center" vertical="center"/>
    </xf>
    <xf numFmtId="0" fontId="7" fillId="13" borderId="1" xfId="0" applyFont="1" applyFill="1" applyBorder="1" applyAlignment="1">
      <alignment horizontal="center" vertical="center" shrinkToFit="1"/>
    </xf>
    <xf numFmtId="0" fontId="9"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8" fillId="13" borderId="22" xfId="0" applyFont="1" applyFill="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35" fillId="23" borderId="50" xfId="0" applyFont="1" applyFill="1" applyBorder="1" applyAlignment="1">
      <alignment horizontal="center" vertical="center"/>
    </xf>
    <xf numFmtId="0" fontId="35" fillId="23" borderId="36" xfId="0" applyFont="1" applyFill="1" applyBorder="1" applyAlignment="1">
      <alignment horizontal="center" vertical="center"/>
    </xf>
    <xf numFmtId="0" fontId="35" fillId="23" borderId="53" xfId="0" applyFont="1" applyFill="1" applyBorder="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2" fillId="6" borderId="1" xfId="0" applyFont="1" applyFill="1" applyBorder="1" applyAlignment="1">
      <alignment horizontal="center" vertical="center"/>
    </xf>
    <xf numFmtId="0" fontId="2" fillId="6" borderId="24" xfId="0" applyFont="1" applyFill="1" applyBorder="1" applyAlignment="1">
      <alignment horizontal="center" vertical="center"/>
    </xf>
    <xf numFmtId="0" fontId="0" fillId="0" borderId="0" xfId="0">
      <alignment vertical="center"/>
    </xf>
    <xf numFmtId="0" fontId="35" fillId="23" borderId="50" xfId="0" applyFont="1" applyFill="1" applyBorder="1" applyAlignment="1">
      <alignment horizontal="center" vertical="center"/>
    </xf>
    <xf numFmtId="0" fontId="35" fillId="23" borderId="36" xfId="0" applyFont="1" applyFill="1" applyBorder="1" applyAlignment="1">
      <alignment horizontal="center" vertical="center"/>
    </xf>
    <xf numFmtId="0" fontId="35" fillId="23" borderId="53" xfId="0"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18" fillId="6" borderId="2" xfId="0" applyFont="1" applyFill="1" applyBorder="1" applyAlignment="1">
      <alignment horizontal="center" vertical="center"/>
    </xf>
    <xf numFmtId="0" fontId="19" fillId="6" borderId="5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lignment vertical="center"/>
    </xf>
    <xf numFmtId="0" fontId="2" fillId="6" borderId="1" xfId="0" applyFont="1" applyFill="1" applyBorder="1" applyAlignment="1">
      <alignment horizontal="center" vertical="center"/>
    </xf>
    <xf numFmtId="0" fontId="2" fillId="6" borderId="24" xfId="0" applyFont="1" applyFill="1" applyBorder="1" applyAlignment="1">
      <alignment horizontal="center" vertical="center"/>
    </xf>
    <xf numFmtId="0" fontId="34" fillId="13" borderId="22" xfId="0" applyFont="1" applyFill="1" applyBorder="1" applyAlignment="1">
      <alignment vertical="center"/>
    </xf>
    <xf numFmtId="0" fontId="34" fillId="13" borderId="22" xfId="0" applyFont="1" applyFill="1" applyBorder="1" applyAlignment="1">
      <alignment horizontal="right" vertical="center"/>
    </xf>
    <xf numFmtId="0" fontId="20" fillId="23" borderId="50" xfId="0" applyFont="1" applyFill="1" applyBorder="1" applyAlignment="1">
      <alignment horizontal="center" vertical="center"/>
    </xf>
    <xf numFmtId="0" fontId="20" fillId="23" borderId="36" xfId="0" applyFont="1" applyFill="1" applyBorder="1" applyAlignment="1">
      <alignment horizontal="center" vertical="center"/>
    </xf>
    <xf numFmtId="0" fontId="20" fillId="23" borderId="53" xfId="0"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5" fillId="18" borderId="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18" fillId="6" borderId="2" xfId="0" applyFont="1" applyFill="1" applyBorder="1" applyAlignment="1">
      <alignment horizontal="center" vertical="center"/>
    </xf>
    <xf numFmtId="0" fontId="35" fillId="23" borderId="50" xfId="0" applyFont="1" applyFill="1" applyBorder="1" applyAlignment="1">
      <alignment horizontal="center" vertical="center"/>
    </xf>
    <xf numFmtId="0" fontId="35" fillId="23" borderId="36" xfId="0" applyFont="1" applyFill="1" applyBorder="1" applyAlignment="1">
      <alignment horizontal="center" vertical="center"/>
    </xf>
    <xf numFmtId="0" fontId="35" fillId="23" borderId="53" xfId="0" applyFont="1" applyFill="1" applyBorder="1" applyAlignment="1">
      <alignment horizontal="center" vertical="center"/>
    </xf>
    <xf numFmtId="0" fontId="0" fillId="0" borderId="0" xfId="0">
      <alignment vertical="center"/>
    </xf>
    <xf numFmtId="0" fontId="56" fillId="0" borderId="0" xfId="0" applyFont="1" applyAlignment="1">
      <alignment horizontal="lef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5" fillId="5" borderId="32" xfId="0" applyFont="1" applyFill="1" applyBorder="1" applyAlignment="1">
      <alignment horizontal="center" vertical="center" wrapText="1"/>
    </xf>
    <xf numFmtId="0" fontId="0" fillId="0" borderId="0" xfId="0" applyBorder="1" applyAlignment="1">
      <alignment horizontal="left" vertical="center"/>
    </xf>
    <xf numFmtId="0" fontId="8" fillId="13" borderId="22" xfId="0" applyFont="1" applyFill="1" applyBorder="1" applyAlignment="1">
      <alignment horizontal="center" vertical="center" shrinkToFit="1"/>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8" fillId="7" borderId="22" xfId="0" applyFont="1" applyFill="1" applyBorder="1" applyAlignment="1">
      <alignment horizontal="center" vertical="center" shrinkToFit="1"/>
    </xf>
    <xf numFmtId="0" fontId="13" fillId="0" borderId="1" xfId="0" applyFont="1" applyFill="1" applyBorder="1" applyAlignment="1">
      <alignment horizontal="center" vertical="center"/>
    </xf>
    <xf numFmtId="0" fontId="0" fillId="0" borderId="0" xfId="0"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0" fillId="11" borderId="1" xfId="0" applyFill="1" applyBorder="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12" fillId="11" borderId="21" xfId="0" applyFont="1" applyFill="1" applyBorder="1" applyAlignment="1">
      <alignment horizontal="center" vertical="center"/>
    </xf>
    <xf numFmtId="0" fontId="12" fillId="11" borderId="1" xfId="0" applyFont="1" applyFill="1" applyBorder="1" applyAlignment="1">
      <alignment horizontal="center" vertical="center"/>
    </xf>
    <xf numFmtId="0" fontId="7" fillId="13" borderId="1" xfId="0" applyFont="1" applyFill="1" applyBorder="1" applyAlignment="1">
      <alignment horizontal="center" vertical="center"/>
    </xf>
    <xf numFmtId="0" fontId="9"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34" fillId="13" borderId="22" xfId="0" applyFont="1" applyFill="1" applyBorder="1" applyAlignment="1">
      <alignment vertical="center"/>
    </xf>
    <xf numFmtId="0" fontId="34" fillId="13" borderId="22" xfId="0" applyFont="1" applyFill="1" applyBorder="1" applyAlignment="1">
      <alignment horizontal="right" vertical="center"/>
    </xf>
    <xf numFmtId="0" fontId="5" fillId="18" borderId="1" xfId="0" applyFont="1" applyFill="1" applyBorder="1" applyAlignment="1">
      <alignment horizontal="center"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lignment vertical="center"/>
    </xf>
    <xf numFmtId="0" fontId="0" fillId="0" borderId="0" xfId="0" applyAlignment="1">
      <alignment horizontal="center" vertical="center"/>
    </xf>
    <xf numFmtId="0" fontId="10" fillId="6" borderId="25" xfId="0" applyFont="1" applyFill="1" applyBorder="1" applyAlignment="1">
      <alignment horizontal="center" vertical="center"/>
    </xf>
    <xf numFmtId="0" fontId="10" fillId="6" borderId="27"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11" borderId="1" xfId="0" applyFill="1" applyBorder="1" applyAlignment="1">
      <alignment horizontal="center" vertical="center"/>
    </xf>
    <xf numFmtId="0" fontId="2" fillId="6" borderId="1" xfId="0" applyFont="1" applyFill="1" applyBorder="1" applyAlignment="1">
      <alignment horizontal="center" vertical="center"/>
    </xf>
    <xf numFmtId="0" fontId="8" fillId="7" borderId="22" xfId="0" applyFont="1" applyFill="1" applyBorder="1" applyAlignment="1">
      <alignment horizontal="center" vertical="center" shrinkToFit="1"/>
    </xf>
    <xf numFmtId="0" fontId="8" fillId="7" borderId="23" xfId="0" applyFont="1" applyFill="1" applyBorder="1" applyAlignment="1">
      <alignment horizontal="center" vertical="center" shrinkToFit="1"/>
    </xf>
    <xf numFmtId="0" fontId="8" fillId="7" borderId="24" xfId="0" applyFont="1" applyFill="1" applyBorder="1" applyAlignment="1">
      <alignment horizontal="center" vertical="center" shrinkToFit="1"/>
    </xf>
    <xf numFmtId="0" fontId="8" fillId="7" borderId="1" xfId="0" applyFont="1" applyFill="1" applyBorder="1" applyAlignment="1">
      <alignment horizontal="left" vertical="center"/>
    </xf>
    <xf numFmtId="0" fontId="8" fillId="7" borderId="22" xfId="0" applyFont="1" applyFill="1" applyBorder="1" applyAlignment="1">
      <alignment horizontal="center" vertical="center"/>
    </xf>
    <xf numFmtId="0" fontId="8" fillId="7" borderId="24"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24" xfId="0" applyFont="1" applyFill="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14" fillId="0" borderId="16" xfId="0" applyFont="1" applyBorder="1" applyAlignment="1">
      <alignment horizontal="left" vertical="center"/>
    </xf>
    <xf numFmtId="0" fontId="15" fillId="0" borderId="0" xfId="0" applyFont="1" applyBorder="1" applyAlignment="1">
      <alignment horizontal="left" vertical="center"/>
    </xf>
    <xf numFmtId="0" fontId="14" fillId="0" borderId="0" xfId="0" applyFont="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0" fillId="0" borderId="0" xfId="0" applyAlignment="1">
      <alignment horizontal="left" vertical="center"/>
    </xf>
    <xf numFmtId="0" fontId="5" fillId="7" borderId="25" xfId="0" applyFont="1" applyFill="1" applyBorder="1" applyAlignment="1">
      <alignment horizontal="center" vertical="center" shrinkToFit="1"/>
    </xf>
    <xf numFmtId="0" fontId="5" fillId="7" borderId="26" xfId="0" applyFont="1" applyFill="1" applyBorder="1" applyAlignment="1">
      <alignment horizontal="center" vertical="center" shrinkToFit="1"/>
    </xf>
    <xf numFmtId="0" fontId="5" fillId="7" borderId="27"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3" fillId="16" borderId="54" xfId="0" applyFont="1" applyFill="1" applyBorder="1" applyAlignment="1">
      <alignment horizontal="center" vertical="center" wrapText="1"/>
    </xf>
    <xf numFmtId="0" fontId="3" fillId="16" borderId="67"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0" fillId="11" borderId="22" xfId="0" applyFill="1" applyBorder="1" applyAlignment="1">
      <alignment horizontal="center" vertical="center"/>
    </xf>
    <xf numFmtId="0" fontId="0" fillId="11" borderId="24" xfId="0" applyFill="1" applyBorder="1" applyAlignment="1">
      <alignment horizontal="center" vertical="center"/>
    </xf>
    <xf numFmtId="0" fontId="5" fillId="2" borderId="62"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73" xfId="0" applyFont="1" applyFill="1" applyBorder="1" applyAlignment="1">
      <alignment horizontal="center" vertical="center" wrapText="1"/>
    </xf>
    <xf numFmtId="0" fontId="5" fillId="7" borderId="45"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5" fillId="7" borderId="46" xfId="0" applyFont="1" applyFill="1" applyBorder="1" applyAlignment="1">
      <alignment horizontal="center" vertical="center" shrinkToFit="1"/>
    </xf>
    <xf numFmtId="0" fontId="4" fillId="0" borderId="83" xfId="0" applyFont="1" applyFill="1" applyBorder="1" applyAlignment="1">
      <alignment horizontal="center" vertical="center" wrapText="1"/>
    </xf>
    <xf numFmtId="0" fontId="8" fillId="17" borderId="22" xfId="0" applyFont="1" applyFill="1" applyBorder="1" applyAlignment="1">
      <alignment horizontal="center" vertical="center" shrinkToFit="1"/>
    </xf>
    <xf numFmtId="0" fontId="8" fillId="17" borderId="23" xfId="0" applyFont="1" applyFill="1" applyBorder="1" applyAlignment="1">
      <alignment horizontal="center" vertical="center" shrinkToFit="1"/>
    </xf>
    <xf numFmtId="0" fontId="8" fillId="17" borderId="24" xfId="0" applyFont="1" applyFill="1" applyBorder="1" applyAlignment="1">
      <alignment horizontal="center" vertical="center" shrinkToFit="1"/>
    </xf>
    <xf numFmtId="0" fontId="5" fillId="17" borderId="25" xfId="0" applyFont="1" applyFill="1" applyBorder="1" applyAlignment="1">
      <alignment horizontal="center" vertical="center" shrinkToFit="1"/>
    </xf>
    <xf numFmtId="0" fontId="5" fillId="17" borderId="26" xfId="0" applyFont="1" applyFill="1" applyBorder="1" applyAlignment="1">
      <alignment horizontal="center" vertical="center" shrinkToFit="1"/>
    </xf>
    <xf numFmtId="0" fontId="5" fillId="17" borderId="27" xfId="0" applyFont="1" applyFill="1" applyBorder="1" applyAlignment="1">
      <alignment horizontal="center" vertical="center" shrinkToFit="1"/>
    </xf>
    <xf numFmtId="0" fontId="8" fillId="17" borderId="22" xfId="0" applyFont="1" applyFill="1" applyBorder="1" applyAlignment="1">
      <alignment horizontal="center" vertical="center"/>
    </xf>
    <xf numFmtId="0" fontId="8" fillId="17" borderId="24" xfId="0" applyFont="1" applyFill="1" applyBorder="1" applyAlignment="1">
      <alignment horizontal="center" vertical="center"/>
    </xf>
    <xf numFmtId="0" fontId="9" fillId="17" borderId="22" xfId="0" applyFont="1" applyFill="1" applyBorder="1" applyAlignment="1">
      <alignment horizontal="center" vertical="center"/>
    </xf>
    <xf numFmtId="0" fontId="9" fillId="17" borderId="24" xfId="0" applyFont="1" applyFill="1" applyBorder="1" applyAlignment="1">
      <alignment horizontal="center" vertical="center"/>
    </xf>
    <xf numFmtId="0" fontId="8" fillId="17" borderId="1"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4" fillId="0" borderId="22" xfId="0" applyFont="1" applyBorder="1" applyAlignment="1">
      <alignment horizontal="left" vertical="center"/>
    </xf>
    <xf numFmtId="0" fontId="5" fillId="17" borderId="33" xfId="0" applyFont="1" applyFill="1" applyBorder="1" applyAlignment="1">
      <alignment horizontal="center" vertical="center" shrinkToFit="1"/>
    </xf>
    <xf numFmtId="0" fontId="5" fillId="17" borderId="35" xfId="0" applyFont="1" applyFill="1" applyBorder="1" applyAlignment="1">
      <alignment horizontal="center" vertical="center" shrinkToFit="1"/>
    </xf>
    <xf numFmtId="0" fontId="5" fillId="17" borderId="34" xfId="0" applyFont="1" applyFill="1" applyBorder="1" applyAlignment="1">
      <alignment horizontal="center" vertical="center" shrinkToFit="1"/>
    </xf>
    <xf numFmtId="0" fontId="8" fillId="13" borderId="22" xfId="0" applyFont="1" applyFill="1" applyBorder="1" applyAlignment="1">
      <alignment horizontal="center" vertical="center"/>
    </xf>
    <xf numFmtId="0" fontId="8" fillId="13" borderId="24" xfId="0" applyFont="1" applyFill="1" applyBorder="1" applyAlignment="1">
      <alignment horizontal="center" vertical="center"/>
    </xf>
    <xf numFmtId="0" fontId="9" fillId="13" borderId="22" xfId="0" applyFont="1" applyFill="1" applyBorder="1" applyAlignment="1">
      <alignment horizontal="center" vertical="center"/>
    </xf>
    <xf numFmtId="0" fontId="9" fillId="13" borderId="24" xfId="0" applyFont="1" applyFill="1" applyBorder="1" applyAlignment="1">
      <alignment horizontal="center" vertical="center"/>
    </xf>
    <xf numFmtId="0" fontId="8" fillId="13" borderId="1" xfId="0" applyFont="1" applyFill="1" applyBorder="1" applyAlignment="1">
      <alignment horizontal="left" vertical="center"/>
    </xf>
    <xf numFmtId="0" fontId="4" fillId="0" borderId="8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13" borderId="25" xfId="0" applyFont="1" applyFill="1" applyBorder="1" applyAlignment="1">
      <alignment horizontal="center" vertical="center" shrinkToFit="1"/>
    </xf>
    <xf numFmtId="0" fontId="5" fillId="13" borderId="26" xfId="0" applyFont="1" applyFill="1" applyBorder="1" applyAlignment="1">
      <alignment horizontal="center" vertical="center" shrinkToFit="1"/>
    </xf>
    <xf numFmtId="0" fontId="8" fillId="13" borderId="22" xfId="0" applyFont="1" applyFill="1" applyBorder="1" applyAlignment="1">
      <alignment horizontal="center" vertical="center" shrinkToFit="1"/>
    </xf>
    <xf numFmtId="0" fontId="8" fillId="13" borderId="23" xfId="0" applyFont="1" applyFill="1" applyBorder="1" applyAlignment="1">
      <alignment horizontal="center" vertical="center" shrinkToFit="1"/>
    </xf>
    <xf numFmtId="0" fontId="8" fillId="13" borderId="24" xfId="0" applyFont="1" applyFill="1" applyBorder="1" applyAlignment="1">
      <alignment horizontal="center" vertical="center" shrinkToFit="1"/>
    </xf>
    <xf numFmtId="0" fontId="5" fillId="13" borderId="27" xfId="0" applyFont="1" applyFill="1" applyBorder="1" applyAlignment="1">
      <alignment horizontal="center" vertical="center" shrinkToFit="1"/>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24" fillId="0" borderId="17" xfId="0" applyFont="1" applyBorder="1" applyAlignment="1">
      <alignment horizontal="left" vertical="center"/>
    </xf>
    <xf numFmtId="0" fontId="25" fillId="0" borderId="16" xfId="0" applyFont="1" applyBorder="1" applyAlignment="1">
      <alignment horizontal="left" vertical="center" wrapText="1"/>
    </xf>
    <xf numFmtId="0" fontId="25" fillId="0" borderId="0" xfId="0" applyFont="1" applyBorder="1" applyAlignment="1">
      <alignment horizontal="left" vertical="center"/>
    </xf>
    <xf numFmtId="0" fontId="25" fillId="0" borderId="17"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17" xfId="0" applyFont="1" applyBorder="1" applyAlignment="1">
      <alignment horizontal="left" vertical="center"/>
    </xf>
    <xf numFmtId="0" fontId="29" fillId="0" borderId="16" xfId="0" applyFont="1" applyBorder="1" applyAlignment="1">
      <alignment horizontal="left" vertical="center" wrapText="1"/>
    </xf>
    <xf numFmtId="0" fontId="31" fillId="0" borderId="0" xfId="0" applyFont="1" applyBorder="1" applyAlignment="1">
      <alignment horizontal="left" vertical="center"/>
    </xf>
    <xf numFmtId="0" fontId="31" fillId="0" borderId="17"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4" fillId="0" borderId="16" xfId="0" applyFont="1" applyBorder="1" applyAlignment="1">
      <alignment horizontal="left" vertical="center" wrapText="1"/>
    </xf>
    <xf numFmtId="0" fontId="13" fillId="0" borderId="16" xfId="0" applyFont="1" applyBorder="1" applyAlignment="1">
      <alignment horizontal="left" vertical="center" wrapText="1"/>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0" fillId="0" borderId="13" xfId="0" applyBorder="1" applyAlignment="1">
      <alignment horizontal="left" vertical="center" wrapText="1"/>
    </xf>
    <xf numFmtId="0" fontId="25" fillId="0" borderId="16" xfId="0" applyFont="1" applyBorder="1" applyAlignment="1">
      <alignment horizontal="left" vertical="center"/>
    </xf>
    <xf numFmtId="0" fontId="26" fillId="0" borderId="16" xfId="0" applyFont="1" applyBorder="1" applyAlignment="1">
      <alignment horizontal="left" vertical="center" wrapText="1"/>
    </xf>
    <xf numFmtId="0" fontId="26" fillId="0" borderId="0" xfId="0" applyFont="1" applyBorder="1" applyAlignment="1">
      <alignment horizontal="left" vertical="center"/>
    </xf>
    <xf numFmtId="0" fontId="26" fillId="0" borderId="17" xfId="0" applyFont="1" applyBorder="1" applyAlignment="1">
      <alignment horizontal="left" vertical="center"/>
    </xf>
    <xf numFmtId="0" fontId="15" fillId="0" borderId="104" xfId="0" applyFont="1" applyBorder="1" applyAlignment="1">
      <alignment horizontal="left" vertical="center"/>
    </xf>
    <xf numFmtId="0" fontId="15" fillId="0" borderId="105" xfId="0" applyFont="1" applyBorder="1" applyAlignment="1">
      <alignment horizontal="left" vertical="center"/>
    </xf>
    <xf numFmtId="0" fontId="14" fillId="0" borderId="71" xfId="0" applyFont="1" applyBorder="1" applyAlignment="1">
      <alignment horizontal="left" vertical="center"/>
    </xf>
    <xf numFmtId="0" fontId="14" fillId="0" borderId="70" xfId="0" applyFont="1" applyBorder="1" applyAlignment="1">
      <alignment horizontal="left" vertical="center"/>
    </xf>
    <xf numFmtId="0" fontId="14" fillId="0" borderId="72" xfId="0" applyFont="1" applyBorder="1" applyAlignment="1">
      <alignment horizontal="left" vertical="center"/>
    </xf>
    <xf numFmtId="0" fontId="40" fillId="22" borderId="71" xfId="0" applyFont="1" applyFill="1" applyBorder="1" applyAlignment="1">
      <alignment horizontal="center" vertical="center" shrinkToFit="1"/>
    </xf>
    <xf numFmtId="0" fontId="40" fillId="22" borderId="70" xfId="0" applyFont="1" applyFill="1" applyBorder="1" applyAlignment="1">
      <alignment horizontal="center" vertical="center" shrinkToFit="1"/>
    </xf>
    <xf numFmtId="0" fontId="40" fillId="22" borderId="72" xfId="0" applyFont="1" applyFill="1" applyBorder="1" applyAlignment="1">
      <alignment horizontal="center" vertical="center" shrinkToFit="1"/>
    </xf>
    <xf numFmtId="0" fontId="49" fillId="21" borderId="27" xfId="0" applyFont="1" applyFill="1" applyBorder="1" applyAlignment="1">
      <alignment horizontal="center" vertical="center"/>
    </xf>
    <xf numFmtId="0" fontId="51" fillId="24" borderId="45" xfId="0" applyFont="1" applyFill="1" applyBorder="1" applyAlignment="1">
      <alignment horizontal="center" vertical="center"/>
    </xf>
    <xf numFmtId="0" fontId="50" fillId="24" borderId="7" xfId="0" applyFont="1" applyFill="1" applyBorder="1" applyAlignment="1">
      <alignment horizontal="center" vertical="center"/>
    </xf>
    <xf numFmtId="0" fontId="20" fillId="21" borderId="71" xfId="0" applyFont="1" applyFill="1" applyBorder="1" applyAlignment="1">
      <alignment vertical="center" shrinkToFit="1"/>
    </xf>
    <xf numFmtId="0" fontId="20" fillId="21" borderId="70" xfId="0" applyFont="1" applyFill="1" applyBorder="1" applyAlignment="1">
      <alignment vertical="center" shrinkToFit="1"/>
    </xf>
    <xf numFmtId="0" fontId="21" fillId="21" borderId="27" xfId="0" applyFont="1" applyFill="1" applyBorder="1" applyAlignment="1">
      <alignment horizontal="center" vertical="center"/>
    </xf>
    <xf numFmtId="0" fontId="45" fillId="21" borderId="104" xfId="0" applyFont="1" applyFill="1" applyBorder="1" applyAlignment="1">
      <alignment horizontal="center" vertical="center" shrinkToFit="1"/>
    </xf>
    <xf numFmtId="0" fontId="45" fillId="21" borderId="17" xfId="0" applyFont="1" applyFill="1" applyBorder="1" applyAlignment="1">
      <alignment horizontal="center" vertical="center" shrinkToFit="1"/>
    </xf>
    <xf numFmtId="0" fontId="50" fillId="13" borderId="104" xfId="0" applyFont="1" applyFill="1" applyBorder="1" applyAlignment="1">
      <alignment horizontal="center" vertical="center"/>
    </xf>
    <xf numFmtId="0" fontId="50" fillId="13" borderId="0" xfId="0" applyFont="1" applyFill="1" applyBorder="1" applyAlignment="1">
      <alignment horizontal="center" vertical="center"/>
    </xf>
    <xf numFmtId="0" fontId="50" fillId="13" borderId="105" xfId="0" applyFont="1" applyFill="1" applyBorder="1" applyAlignment="1">
      <alignment horizontal="center" vertical="center"/>
    </xf>
    <xf numFmtId="0" fontId="35" fillId="21" borderId="71" xfId="0" applyFont="1" applyFill="1" applyBorder="1" applyAlignment="1">
      <alignment horizontal="center" vertical="center" shrinkToFit="1"/>
    </xf>
    <xf numFmtId="0" fontId="40" fillId="21" borderId="70" xfId="0" applyFont="1" applyFill="1" applyBorder="1" applyAlignment="1">
      <alignment horizontal="center" vertical="center" shrinkToFit="1"/>
    </xf>
    <xf numFmtId="0" fontId="40" fillId="21" borderId="72" xfId="0" applyFont="1" applyFill="1" applyBorder="1" applyAlignment="1">
      <alignment horizontal="center" vertical="center" shrinkToFit="1"/>
    </xf>
    <xf numFmtId="0" fontId="48" fillId="21" borderId="110" xfId="0" applyFont="1" applyFill="1" applyBorder="1" applyAlignment="1">
      <alignment horizontal="center" vertical="center"/>
    </xf>
    <xf numFmtId="0" fontId="48" fillId="21" borderId="111" xfId="0" applyFont="1" applyFill="1" applyBorder="1" applyAlignment="1">
      <alignment horizontal="center" vertical="center"/>
    </xf>
    <xf numFmtId="0" fontId="48" fillId="21" borderId="112" xfId="0" applyFont="1" applyFill="1" applyBorder="1" applyAlignment="1">
      <alignment horizontal="center" vertical="center"/>
    </xf>
    <xf numFmtId="0" fontId="51" fillId="24" borderId="8" xfId="0" applyFont="1" applyFill="1" applyBorder="1" applyAlignment="1">
      <alignment horizontal="center" vertical="center"/>
    </xf>
    <xf numFmtId="0" fontId="20" fillId="21" borderId="104" xfId="0" applyFont="1" applyFill="1" applyBorder="1" applyAlignment="1">
      <alignment vertical="center" shrinkToFit="1"/>
    </xf>
    <xf numFmtId="0" fontId="20" fillId="21" borderId="17" xfId="0" applyFont="1" applyFill="1" applyBorder="1" applyAlignment="1">
      <alignment vertical="center" shrinkToFit="1"/>
    </xf>
    <xf numFmtId="0" fontId="20" fillId="21" borderId="71" xfId="0" applyFont="1" applyFill="1" applyBorder="1" applyAlignment="1">
      <alignment horizontal="center" vertical="center" shrinkToFit="1"/>
    </xf>
    <xf numFmtId="0" fontId="20" fillId="21" borderId="70" xfId="0" applyFont="1" applyFill="1" applyBorder="1" applyAlignment="1">
      <alignment horizontal="center" vertical="center" shrinkToFit="1"/>
    </xf>
    <xf numFmtId="0" fontId="20" fillId="21" borderId="72" xfId="0" applyFont="1" applyFill="1" applyBorder="1" applyAlignment="1">
      <alignment horizontal="center" vertical="center" shrinkToFit="1"/>
    </xf>
    <xf numFmtId="0" fontId="14" fillId="22" borderId="27" xfId="0" applyFont="1" applyFill="1" applyBorder="1" applyAlignment="1">
      <alignment horizontal="center" vertical="center"/>
    </xf>
    <xf numFmtId="0" fontId="20" fillId="22" borderId="104" xfId="0" applyFont="1" applyFill="1" applyBorder="1" applyAlignment="1">
      <alignment vertical="center" shrinkToFit="1"/>
    </xf>
    <xf numFmtId="0" fontId="20" fillId="22" borderId="0" xfId="0" applyFont="1" applyFill="1" applyBorder="1" applyAlignment="1">
      <alignment vertical="center" shrinkToFit="1"/>
    </xf>
    <xf numFmtId="0" fontId="50" fillId="13" borderId="106" xfId="0" applyFont="1" applyFill="1" applyBorder="1" applyAlignment="1">
      <alignment horizontal="center" vertical="center"/>
    </xf>
    <xf numFmtId="0" fontId="50" fillId="13" borderId="19" xfId="0" applyFont="1" applyFill="1" applyBorder="1" applyAlignment="1">
      <alignment horizontal="center" vertical="center"/>
    </xf>
    <xf numFmtId="0" fontId="50" fillId="13" borderId="107" xfId="0" applyFont="1" applyFill="1" applyBorder="1" applyAlignment="1">
      <alignment horizontal="center" vertical="center"/>
    </xf>
    <xf numFmtId="0" fontId="47" fillId="22" borderId="60" xfId="0" applyFont="1" applyFill="1" applyBorder="1" applyAlignment="1">
      <alignment horizontal="center" vertical="center"/>
    </xf>
    <xf numFmtId="0" fontId="44" fillId="22" borderId="35" xfId="0" applyFont="1" applyFill="1" applyBorder="1" applyAlignment="1">
      <alignment horizontal="center" vertical="center"/>
    </xf>
    <xf numFmtId="0" fontId="44" fillId="22" borderId="34" xfId="0" applyFont="1" applyFill="1" applyBorder="1" applyAlignment="1">
      <alignment horizontal="center" vertical="center"/>
    </xf>
    <xf numFmtId="0" fontId="0" fillId="0" borderId="71" xfId="0" applyBorder="1" applyAlignment="1">
      <alignment horizontal="left" vertical="center"/>
    </xf>
    <xf numFmtId="0" fontId="0" fillId="0" borderId="70" xfId="0" applyBorder="1" applyAlignment="1">
      <alignment horizontal="left" vertical="center"/>
    </xf>
    <xf numFmtId="0" fontId="0" fillId="0" borderId="72"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59" fillId="0" borderId="104" xfId="0" applyFont="1" applyBorder="1" applyAlignment="1">
      <alignment horizontal="left" vertical="center"/>
    </xf>
    <xf numFmtId="0" fontId="59" fillId="0" borderId="0" xfId="0" applyFont="1" applyBorder="1" applyAlignment="1">
      <alignment horizontal="left" vertical="center"/>
    </xf>
    <xf numFmtId="0" fontId="59" fillId="0" borderId="105" xfId="0" applyFont="1" applyBorder="1" applyAlignment="1">
      <alignment horizontal="left" vertical="center"/>
    </xf>
    <xf numFmtId="0" fontId="57" fillId="0" borderId="45" xfId="0" applyFont="1" applyBorder="1" applyAlignment="1">
      <alignment vertical="center"/>
    </xf>
    <xf numFmtId="0" fontId="57" fillId="0" borderId="7" xfId="0" applyFont="1" applyBorder="1" applyAlignment="1">
      <alignment vertical="center"/>
    </xf>
    <xf numFmtId="0" fontId="57" fillId="0" borderId="46" xfId="0" applyFont="1" applyBorder="1" applyAlignment="1">
      <alignment vertical="center"/>
    </xf>
    <xf numFmtId="0" fontId="0" fillId="0" borderId="0" xfId="0" applyBorder="1" applyAlignment="1">
      <alignment vertical="center"/>
    </xf>
    <xf numFmtId="0" fontId="0" fillId="0" borderId="104" xfId="0" applyBorder="1">
      <alignment vertical="center"/>
    </xf>
    <xf numFmtId="0" fontId="0" fillId="0" borderId="0" xfId="0" applyBorder="1">
      <alignment vertical="center"/>
    </xf>
    <xf numFmtId="0" fontId="0" fillId="0" borderId="105" xfId="0" applyBorder="1">
      <alignment vertical="center"/>
    </xf>
    <xf numFmtId="0" fontId="41" fillId="0" borderId="104" xfId="0" applyFont="1" applyBorder="1" applyAlignment="1">
      <alignment horizontal="left" vertical="center"/>
    </xf>
    <xf numFmtId="0" fontId="41" fillId="0" borderId="0" xfId="0" applyFont="1" applyBorder="1" applyAlignment="1">
      <alignment horizontal="left" vertical="center"/>
    </xf>
    <xf numFmtId="0" fontId="41" fillId="0" borderId="105" xfId="0" applyFont="1" applyBorder="1" applyAlignment="1">
      <alignment horizontal="left" vertical="center"/>
    </xf>
    <xf numFmtId="0" fontId="14" fillId="0" borderId="104" xfId="0" applyFont="1" applyBorder="1" applyAlignment="1">
      <alignment horizontal="left" vertical="center"/>
    </xf>
    <xf numFmtId="0" fontId="14" fillId="0" borderId="0" xfId="0" applyFont="1" applyBorder="1" applyAlignment="1">
      <alignment horizontal="left" vertical="center"/>
    </xf>
    <xf numFmtId="0" fontId="14" fillId="0" borderId="105" xfId="0" applyFont="1" applyBorder="1" applyAlignment="1">
      <alignment horizontal="left" vertical="center"/>
    </xf>
    <xf numFmtId="0" fontId="54" fillId="0" borderId="45" xfId="0" applyFont="1" applyBorder="1">
      <alignment vertical="center"/>
    </xf>
    <xf numFmtId="0" fontId="54" fillId="0" borderId="7" xfId="0" applyFont="1" applyBorder="1">
      <alignment vertical="center"/>
    </xf>
    <xf numFmtId="0" fontId="54" fillId="0" borderId="46" xfId="0" applyFont="1" applyBorder="1">
      <alignment vertical="center"/>
    </xf>
    <xf numFmtId="0" fontId="50" fillId="13" borderId="25" xfId="0" applyFont="1" applyFill="1" applyBorder="1" applyAlignment="1">
      <alignment horizontal="center" vertical="center"/>
    </xf>
    <xf numFmtId="0" fontId="50" fillId="13" borderId="26" xfId="0" applyFont="1" applyFill="1" applyBorder="1" applyAlignment="1">
      <alignment horizontal="center" vertical="center"/>
    </xf>
    <xf numFmtId="0" fontId="50" fillId="13" borderId="27" xfId="0" applyFont="1" applyFill="1" applyBorder="1" applyAlignment="1">
      <alignment horizontal="center" vertical="center"/>
    </xf>
    <xf numFmtId="0" fontId="17" fillId="22" borderId="102" xfId="0" applyFont="1" applyFill="1" applyBorder="1" applyAlignment="1">
      <alignment horizontal="center" vertical="center" wrapText="1"/>
    </xf>
    <xf numFmtId="0" fontId="55" fillId="21" borderId="110" xfId="0" applyFont="1" applyFill="1" applyBorder="1" applyAlignment="1">
      <alignment horizontal="center" vertical="center" wrapText="1"/>
    </xf>
    <xf numFmtId="0" fontId="55" fillId="21" borderId="111" xfId="0" applyFont="1" applyFill="1" applyBorder="1" applyAlignment="1">
      <alignment horizontal="center" vertical="center" wrapText="1"/>
    </xf>
    <xf numFmtId="0" fontId="55" fillId="21" borderId="112" xfId="0" applyFont="1" applyFill="1" applyBorder="1" applyAlignment="1">
      <alignment horizontal="center" vertical="center" wrapText="1"/>
    </xf>
    <xf numFmtId="0" fontId="10" fillId="22" borderId="102" xfId="0" applyFont="1" applyFill="1" applyBorder="1" applyAlignment="1">
      <alignment horizontal="center" vertical="center" wrapText="1"/>
    </xf>
    <xf numFmtId="0" fontId="15" fillId="21" borderId="102" xfId="0" applyFont="1" applyFill="1" applyBorder="1" applyAlignment="1">
      <alignment horizontal="center" vertical="center" wrapText="1"/>
    </xf>
    <xf numFmtId="0" fontId="21" fillId="22" borderId="102" xfId="0" applyFont="1" applyFill="1" applyBorder="1" applyAlignment="1">
      <alignment horizontal="center" vertical="center" wrapText="1"/>
    </xf>
    <xf numFmtId="0" fontId="15" fillId="21" borderId="110" xfId="0" applyFont="1" applyFill="1" applyBorder="1" applyAlignment="1">
      <alignment horizontal="center" vertical="center" wrapText="1"/>
    </xf>
    <xf numFmtId="0" fontId="15" fillId="21" borderId="112" xfId="0" applyFont="1" applyFill="1" applyBorder="1" applyAlignment="1">
      <alignment horizontal="center" vertical="center" wrapText="1"/>
    </xf>
    <xf numFmtId="0" fontId="10" fillId="22" borderId="27" xfId="0" applyFont="1" applyFill="1" applyBorder="1" applyAlignment="1">
      <alignment horizontal="center" vertical="center"/>
    </xf>
    <xf numFmtId="0" fontId="20" fillId="22" borderId="71" xfId="0" applyFont="1" applyFill="1" applyBorder="1" applyAlignment="1">
      <alignment vertical="center" shrinkToFit="1"/>
    </xf>
    <xf numFmtId="0" fontId="20" fillId="22" borderId="70" xfId="0" applyFont="1" applyFill="1" applyBorder="1" applyAlignment="1">
      <alignment vertical="center" shrinkToFit="1"/>
    </xf>
    <xf numFmtId="0" fontId="15" fillId="22" borderId="27" xfId="0" applyFont="1" applyFill="1" applyBorder="1" applyAlignment="1">
      <alignment horizontal="center" vertical="center"/>
    </xf>
    <xf numFmtId="0" fontId="45" fillId="22" borderId="104" xfId="0" applyFont="1" applyFill="1" applyBorder="1" applyAlignment="1">
      <alignment horizontal="center" vertical="top" shrinkToFit="1"/>
    </xf>
    <xf numFmtId="0" fontId="45" fillId="22" borderId="17" xfId="0" applyFont="1" applyFill="1" applyBorder="1" applyAlignment="1">
      <alignment horizontal="center" vertical="top" shrinkToFit="1"/>
    </xf>
    <xf numFmtId="0" fontId="8" fillId="13" borderId="22" xfId="0" applyFont="1" applyFill="1" applyBorder="1" applyAlignment="1">
      <alignment horizontal="left" vertical="center"/>
    </xf>
    <xf numFmtId="0" fontId="8" fillId="13" borderId="23" xfId="0" applyFont="1" applyFill="1" applyBorder="1" applyAlignment="1">
      <alignment horizontal="left" vertical="center"/>
    </xf>
    <xf numFmtId="0" fontId="8" fillId="13" borderId="24" xfId="0" applyFont="1" applyFill="1" applyBorder="1" applyAlignment="1">
      <alignment horizontal="left" vertical="center"/>
    </xf>
    <xf numFmtId="0" fontId="14" fillId="0" borderId="17" xfId="0" applyFont="1" applyBorder="1" applyAlignment="1">
      <alignment horizontal="left" vertical="center"/>
    </xf>
    <xf numFmtId="0" fontId="40" fillId="23" borderId="25" xfId="0" applyFont="1" applyFill="1" applyBorder="1" applyAlignment="1">
      <alignment horizontal="center" vertical="center" shrinkToFit="1"/>
    </xf>
    <xf numFmtId="0" fontId="40" fillId="23" borderId="26" xfId="0" applyFont="1" applyFill="1" applyBorder="1" applyAlignment="1">
      <alignment horizontal="center" vertical="center" shrinkToFit="1"/>
    </xf>
    <xf numFmtId="0" fontId="40" fillId="23" borderId="27" xfId="0" applyFont="1" applyFill="1" applyBorder="1" applyAlignment="1">
      <alignment horizontal="center" vertical="center" shrinkToFit="1"/>
    </xf>
    <xf numFmtId="0" fontId="4" fillId="0" borderId="54"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left" vertical="center"/>
    </xf>
    <xf numFmtId="0" fontId="8" fillId="13" borderId="113" xfId="0" applyFont="1" applyFill="1" applyBorder="1" applyAlignment="1">
      <alignment horizontal="left" vertical="center"/>
    </xf>
    <xf numFmtId="0" fontId="8" fillId="13" borderId="26" xfId="0" applyFont="1" applyFill="1" applyBorder="1" applyAlignment="1">
      <alignment horizontal="left" vertical="center"/>
    </xf>
    <xf numFmtId="0" fontId="8" fillId="13" borderId="27" xfId="0" applyFont="1" applyFill="1" applyBorder="1" applyAlignment="1">
      <alignment horizontal="left" vertical="center"/>
    </xf>
    <xf numFmtId="0" fontId="18" fillId="15" borderId="58" xfId="0" applyFont="1" applyFill="1" applyBorder="1" applyAlignment="1">
      <alignment horizontal="center" vertical="center"/>
    </xf>
    <xf numFmtId="0" fontId="18" fillId="15" borderId="59" xfId="0" applyFont="1" applyFill="1" applyBorder="1" applyAlignment="1">
      <alignment horizontal="center" vertical="center"/>
    </xf>
    <xf numFmtId="0" fontId="18" fillId="15" borderId="29" xfId="0" applyFont="1" applyFill="1" applyBorder="1" applyAlignment="1">
      <alignment horizontal="center" vertical="center"/>
    </xf>
    <xf numFmtId="0" fontId="20" fillId="0" borderId="60" xfId="0" applyFont="1" applyBorder="1" applyAlignment="1">
      <alignment horizontal="center" vertical="center"/>
    </xf>
    <xf numFmtId="0" fontId="20" fillId="0" borderId="35" xfId="0" applyFont="1" applyBorder="1" applyAlignment="1">
      <alignment horizontal="center" vertical="center"/>
    </xf>
    <xf numFmtId="0" fontId="20" fillId="0" borderId="34" xfId="0" applyFont="1" applyBorder="1" applyAlignment="1">
      <alignment horizontal="center" vertical="center"/>
    </xf>
    <xf numFmtId="0" fontId="56" fillId="0" borderId="0" xfId="0" applyFont="1" applyAlignment="1">
      <alignment horizontal="left" vertical="center"/>
    </xf>
    <xf numFmtId="0" fontId="27" fillId="0" borderId="0" xfId="0" applyFont="1" applyAlignment="1">
      <alignment horizontal="left" vertical="center"/>
    </xf>
    <xf numFmtId="0" fontId="19" fillId="15" borderId="59" xfId="0" applyFont="1" applyFill="1" applyBorder="1" applyAlignment="1">
      <alignment horizontal="center" vertical="center"/>
    </xf>
    <xf numFmtId="0" fontId="19" fillId="15" borderId="29" xfId="0" applyFont="1" applyFill="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5" fillId="13" borderId="45" xfId="0" applyFont="1" applyFill="1" applyBorder="1" applyAlignment="1">
      <alignment horizontal="center" vertical="center" shrinkToFit="1"/>
    </xf>
    <xf numFmtId="0" fontId="5" fillId="13" borderId="7" xfId="0" applyFont="1" applyFill="1" applyBorder="1" applyAlignment="1">
      <alignment horizontal="center" vertical="center" shrinkToFit="1"/>
    </xf>
    <xf numFmtId="0" fontId="5" fillId="13" borderId="46" xfId="0" applyFont="1" applyFill="1" applyBorder="1" applyAlignment="1">
      <alignment horizontal="center" vertical="center" shrinkToFit="1"/>
    </xf>
    <xf numFmtId="0" fontId="5" fillId="13" borderId="71" xfId="0" applyFont="1" applyFill="1" applyBorder="1" applyAlignment="1">
      <alignment horizontal="center" vertical="center" shrinkToFit="1"/>
    </xf>
    <xf numFmtId="0" fontId="5" fillId="13" borderId="70" xfId="0" applyFont="1" applyFill="1" applyBorder="1" applyAlignment="1">
      <alignment horizontal="center" vertical="center" shrinkToFit="1"/>
    </xf>
    <xf numFmtId="0" fontId="5" fillId="13" borderId="72" xfId="0" applyFont="1" applyFill="1" applyBorder="1" applyAlignment="1">
      <alignment horizontal="center" vertical="center" shrinkToFit="1"/>
    </xf>
    <xf numFmtId="0" fontId="0" fillId="0" borderId="16" xfId="0" applyFont="1" applyBorder="1" applyAlignment="1">
      <alignment horizontal="left" vertical="center"/>
    </xf>
    <xf numFmtId="0" fontId="15" fillId="0" borderId="7" xfId="0" applyFont="1" applyBorder="1" applyAlignment="1">
      <alignment horizontal="left" vertical="center"/>
    </xf>
    <xf numFmtId="0" fontId="8" fillId="13" borderId="47" xfId="0" applyFont="1" applyFill="1" applyBorder="1" applyAlignment="1">
      <alignment horizontal="left" vertical="center"/>
    </xf>
    <xf numFmtId="0" fontId="8" fillId="13" borderId="9" xfId="0" applyFont="1" applyFill="1" applyBorder="1" applyAlignment="1">
      <alignment horizontal="left" vertical="center"/>
    </xf>
    <xf numFmtId="0" fontId="60" fillId="0" borderId="16" xfId="0" applyFont="1" applyBorder="1" applyAlignment="1">
      <alignment horizontal="center" vertical="center"/>
    </xf>
    <xf numFmtId="0" fontId="60" fillId="0" borderId="0" xfId="0" applyFont="1" applyBorder="1" applyAlignment="1">
      <alignment horizontal="center" vertical="center"/>
    </xf>
    <xf numFmtId="0" fontId="60"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5" fillId="0" borderId="7" xfId="0" applyFont="1" applyBorder="1" applyAlignment="1">
      <alignment horizontal="left"/>
    </xf>
    <xf numFmtId="0" fontId="15" fillId="0" borderId="0" xfId="0" applyFont="1" applyBorder="1" applyAlignment="1">
      <alignment horizontal="left"/>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2" fillId="0" borderId="17" xfId="0" applyFont="1" applyBorder="1" applyAlignment="1">
      <alignment horizontal="center" vertical="center"/>
    </xf>
    <xf numFmtId="0" fontId="25" fillId="0" borderId="0" xfId="0" applyFont="1" applyAlignment="1">
      <alignment horizontal="left" vertical="center"/>
    </xf>
    <xf numFmtId="0" fontId="27" fillId="0" borderId="16" xfId="0" applyFont="1" applyBorder="1" applyAlignment="1">
      <alignment horizontal="left" vertical="center"/>
    </xf>
    <xf numFmtId="0" fontId="27" fillId="0" borderId="0" xfId="0" applyFont="1" applyBorder="1" applyAlignment="1">
      <alignment horizontal="left" vertical="center"/>
    </xf>
    <xf numFmtId="0" fontId="27" fillId="0" borderId="17" xfId="0" applyFont="1" applyBorder="1" applyAlignment="1">
      <alignment horizontal="left" vertical="center"/>
    </xf>
    <xf numFmtId="0" fontId="25" fillId="0" borderId="104" xfId="0" applyFont="1" applyBorder="1" applyAlignment="1">
      <alignment horizontal="left" vertical="center"/>
    </xf>
    <xf numFmtId="0" fontId="25" fillId="0" borderId="10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8000"/>
      <color rgb="FFA61D0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381000</xdr:colOff>
      <xdr:row>37</xdr:row>
      <xdr:rowOff>0</xdr:rowOff>
    </xdr:from>
    <xdr:to>
      <xdr:col>5</xdr:col>
      <xdr:colOff>866775</xdr:colOff>
      <xdr:row>38</xdr:row>
      <xdr:rowOff>114300</xdr:rowOff>
    </xdr:to>
    <xdr:cxnSp macro="">
      <xdr:nvCxnSpPr>
        <xdr:cNvPr id="4" name="直線矢印コネクタ 3"/>
        <xdr:cNvCxnSpPr/>
      </xdr:nvCxnSpPr>
      <xdr:spPr>
        <a:xfrm flipV="1">
          <a:off x="4533900" y="8667750"/>
          <a:ext cx="485775"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opLeftCell="B1" workbookViewId="0">
      <selection activeCell="N2" sqref="N2"/>
    </sheetView>
  </sheetViews>
  <sheetFormatPr defaultRowHeight="13.5"/>
  <cols>
    <col min="1" max="1" width="8" customWidth="1"/>
    <col min="3" max="3" width="9.75" customWidth="1"/>
    <col min="5" max="5" width="6.5" customWidth="1"/>
    <col min="15" max="15" width="7.375" customWidth="1"/>
  </cols>
  <sheetData>
    <row r="1" spans="1:15">
      <c r="A1" s="16" t="s">
        <v>33</v>
      </c>
      <c r="B1" s="390" t="s">
        <v>80</v>
      </c>
      <c r="C1" s="390"/>
      <c r="D1" s="390"/>
      <c r="M1" s="47" t="s">
        <v>78</v>
      </c>
      <c r="N1" s="48">
        <v>1.2</v>
      </c>
    </row>
    <row r="2" spans="1:15">
      <c r="A2" s="16" t="s">
        <v>34</v>
      </c>
      <c r="B2" s="390" t="s">
        <v>81</v>
      </c>
      <c r="C2" s="390"/>
      <c r="D2" s="390"/>
      <c r="N2" t="s">
        <v>79</v>
      </c>
    </row>
    <row r="3" spans="1:15" ht="14.25" thickBot="1">
      <c r="A3" s="17" t="s">
        <v>35</v>
      </c>
      <c r="B3" s="14">
        <v>15</v>
      </c>
    </row>
    <row r="4" spans="1:15" ht="14.25" thickBot="1">
      <c r="A4" s="13"/>
      <c r="B4" s="12" t="s">
        <v>12</v>
      </c>
      <c r="C4" s="12" t="s">
        <v>13</v>
      </c>
      <c r="D4" s="12"/>
      <c r="F4" s="385" t="s">
        <v>42</v>
      </c>
      <c r="G4" s="386"/>
    </row>
    <row r="5" spans="1:15">
      <c r="A5" s="16" t="s">
        <v>14</v>
      </c>
      <c r="B5" s="10">
        <v>9</v>
      </c>
      <c r="C5" s="36">
        <f>INT(($B$5-10)/2)</f>
        <v>-1</v>
      </c>
      <c r="D5" s="4">
        <f>INT($B$3/2)+$C5</f>
        <v>6</v>
      </c>
      <c r="F5" s="387" t="s">
        <v>82</v>
      </c>
      <c r="G5" s="387"/>
      <c r="H5" s="388"/>
      <c r="I5" s="388"/>
      <c r="J5" s="388"/>
      <c r="K5" s="388"/>
      <c r="L5" s="388"/>
      <c r="M5" s="388"/>
      <c r="N5" s="388"/>
    </row>
    <row r="6" spans="1:15">
      <c r="A6" s="16" t="s">
        <v>15</v>
      </c>
      <c r="B6" s="10">
        <v>18</v>
      </c>
      <c r="C6" s="36">
        <f>INT(($B$6-10)/2)</f>
        <v>4</v>
      </c>
      <c r="D6" s="106">
        <f t="shared" ref="D6:D10" si="0">INT($B$3/2)+$C6</f>
        <v>11</v>
      </c>
      <c r="F6" s="12" t="s">
        <v>24</v>
      </c>
      <c r="G6" s="12" t="s">
        <v>25</v>
      </c>
      <c r="H6" s="12" t="s">
        <v>26</v>
      </c>
      <c r="I6" s="12" t="s">
        <v>27</v>
      </c>
      <c r="J6" s="12" t="s">
        <v>28</v>
      </c>
      <c r="K6" s="12" t="s">
        <v>29</v>
      </c>
      <c r="L6" s="12" t="s">
        <v>119</v>
      </c>
      <c r="M6" s="12" t="s">
        <v>30</v>
      </c>
      <c r="N6" s="12" t="s">
        <v>31</v>
      </c>
      <c r="O6" s="50" t="s">
        <v>38</v>
      </c>
    </row>
    <row r="7" spans="1:15">
      <c r="A7" s="16" t="s">
        <v>16</v>
      </c>
      <c r="B7" s="10">
        <v>13</v>
      </c>
      <c r="C7" s="36">
        <f>INT(($B$7-10)/2)</f>
        <v>1</v>
      </c>
      <c r="D7" s="106">
        <f t="shared" si="0"/>
        <v>8</v>
      </c>
      <c r="F7" s="2" t="s">
        <v>32</v>
      </c>
      <c r="G7" s="2">
        <f>SUM(I7:N7)</f>
        <v>9</v>
      </c>
      <c r="H7" s="52" t="s">
        <v>14</v>
      </c>
      <c r="I7" s="54">
        <f>IF($H7 = "筋力",基本!$C$5,IF($H7 = "耐久力",基本!$C$6,IF($H7 = "敏捷力",基本!$C$7,IF($H7 = "知力",基本!$C$8,IF($H7 = "判断力",基本!$C$9,IF($H7 = "魅力",基本!$C$10,""))))))</f>
        <v>-1</v>
      </c>
      <c r="J7" s="106">
        <f>INT($B$3/2)</f>
        <v>7</v>
      </c>
      <c r="K7" s="10">
        <v>3</v>
      </c>
      <c r="L7" s="10"/>
      <c r="M7" s="10"/>
      <c r="N7" s="10">
        <v>0</v>
      </c>
      <c r="O7" s="49">
        <f>SUM(J7:N7)</f>
        <v>10</v>
      </c>
    </row>
    <row r="8" spans="1:15">
      <c r="A8" s="16" t="s">
        <v>17</v>
      </c>
      <c r="B8" s="10">
        <v>23</v>
      </c>
      <c r="C8" s="36">
        <f>INT(($B$8-10)/2)</f>
        <v>6</v>
      </c>
      <c r="D8" s="106">
        <f t="shared" si="0"/>
        <v>13</v>
      </c>
      <c r="F8" s="389" t="s">
        <v>36</v>
      </c>
      <c r="G8" s="389"/>
      <c r="H8" s="389" t="s">
        <v>38</v>
      </c>
      <c r="I8" s="389"/>
      <c r="J8" s="12" t="s">
        <v>26</v>
      </c>
      <c r="K8" s="12" t="s">
        <v>27</v>
      </c>
      <c r="L8" s="53" t="s">
        <v>119</v>
      </c>
      <c r="M8" s="12" t="s">
        <v>30</v>
      </c>
      <c r="N8" s="12" t="s">
        <v>31</v>
      </c>
      <c r="O8" s="50" t="s">
        <v>38</v>
      </c>
    </row>
    <row r="9" spans="1:15">
      <c r="A9" s="16" t="s">
        <v>18</v>
      </c>
      <c r="B9" s="10">
        <v>15</v>
      </c>
      <c r="C9" s="36">
        <f>INT(($B$9-10)/2)</f>
        <v>2</v>
      </c>
      <c r="D9" s="106">
        <f t="shared" si="0"/>
        <v>9</v>
      </c>
      <c r="F9" s="388" t="s">
        <v>83</v>
      </c>
      <c r="G9" s="388"/>
      <c r="H9" s="388">
        <f>SUM(K9:N9)</f>
        <v>0</v>
      </c>
      <c r="I9" s="388"/>
      <c r="J9" s="52" t="s">
        <v>14</v>
      </c>
      <c r="K9" s="54">
        <f>IF($J9 = "筋力",基本!$C$5,IF($J9 = "耐久力",基本!$C$6,IF($J9 = "敏捷力",基本!$C$7,IF($J9 = "知力",基本!$C$8,IF($J9 = "判断力",基本!$C$9,IF($J9 = "魅力",基本!$C$10,""))))))</f>
        <v>-1</v>
      </c>
      <c r="L9" s="10"/>
      <c r="M9" s="10">
        <v>1</v>
      </c>
      <c r="N9" s="10">
        <v>0</v>
      </c>
      <c r="O9" s="49">
        <f>SUM(L9:N9)</f>
        <v>1</v>
      </c>
    </row>
    <row r="10" spans="1:15">
      <c r="A10" s="16" t="s">
        <v>19</v>
      </c>
      <c r="B10" s="10">
        <v>11</v>
      </c>
      <c r="C10" s="36">
        <f>INT(($B$10-10)/2)</f>
        <v>0</v>
      </c>
      <c r="D10" s="106">
        <f t="shared" si="0"/>
        <v>7</v>
      </c>
      <c r="F10" s="389" t="s">
        <v>39</v>
      </c>
      <c r="G10" s="389"/>
      <c r="H10" s="389" t="s">
        <v>40</v>
      </c>
      <c r="I10" s="389"/>
      <c r="J10" s="389"/>
      <c r="K10" s="389"/>
      <c r="L10" s="389" t="s">
        <v>41</v>
      </c>
      <c r="M10" s="389"/>
      <c r="N10" s="389"/>
    </row>
    <row r="11" spans="1:15">
      <c r="F11" s="388" t="s">
        <v>20</v>
      </c>
      <c r="G11" s="388"/>
      <c r="H11" s="388"/>
      <c r="I11" s="388"/>
      <c r="J11" s="388"/>
      <c r="K11" s="388"/>
      <c r="L11" s="10">
        <v>1</v>
      </c>
      <c r="M11" s="4" t="s">
        <v>84</v>
      </c>
      <c r="N11" s="10">
        <v>6</v>
      </c>
    </row>
    <row r="12" spans="1:15" ht="14.25" thickBot="1">
      <c r="F12" s="1"/>
      <c r="G12" s="1"/>
      <c r="H12" s="1"/>
      <c r="I12" s="1"/>
      <c r="J12" s="1"/>
      <c r="K12" s="1"/>
      <c r="L12" s="1"/>
      <c r="M12" s="1"/>
      <c r="N12" s="1"/>
    </row>
    <row r="13" spans="1:15" ht="14.25" thickBot="1">
      <c r="A13" s="16" t="s">
        <v>163</v>
      </c>
      <c r="B13" s="86">
        <v>90</v>
      </c>
      <c r="F13" s="385" t="s">
        <v>85</v>
      </c>
      <c r="G13" s="386"/>
      <c r="H13" s="1"/>
      <c r="I13" s="1"/>
      <c r="J13" s="1"/>
      <c r="K13" s="1"/>
      <c r="L13" s="1"/>
      <c r="M13" s="1"/>
      <c r="N13" s="1"/>
    </row>
    <row r="14" spans="1:15">
      <c r="A14" s="16" t="s">
        <v>20</v>
      </c>
      <c r="B14" s="86">
        <v>29</v>
      </c>
      <c r="F14" s="387" t="s">
        <v>86</v>
      </c>
      <c r="G14" s="387"/>
      <c r="H14" s="388"/>
      <c r="I14" s="388"/>
      <c r="J14" s="388"/>
      <c r="K14" s="388"/>
      <c r="L14" s="388"/>
      <c r="M14" s="388"/>
      <c r="N14" s="388"/>
    </row>
    <row r="15" spans="1:15">
      <c r="A15" s="16" t="s">
        <v>21</v>
      </c>
      <c r="B15" s="86">
        <v>23</v>
      </c>
      <c r="F15" s="12" t="s">
        <v>24</v>
      </c>
      <c r="G15" s="12" t="s">
        <v>25</v>
      </c>
      <c r="H15" s="12" t="s">
        <v>26</v>
      </c>
      <c r="I15" s="12" t="s">
        <v>27</v>
      </c>
      <c r="J15" s="12" t="s">
        <v>28</v>
      </c>
      <c r="K15" s="12" t="s">
        <v>29</v>
      </c>
      <c r="L15" s="53" t="s">
        <v>119</v>
      </c>
      <c r="M15" s="12" t="s">
        <v>30</v>
      </c>
      <c r="N15" s="12" t="s">
        <v>31</v>
      </c>
      <c r="O15" s="50" t="s">
        <v>38</v>
      </c>
    </row>
    <row r="16" spans="1:15">
      <c r="A16" s="16" t="s">
        <v>22</v>
      </c>
      <c r="B16" s="86">
        <v>29</v>
      </c>
      <c r="F16" s="2" t="s">
        <v>32</v>
      </c>
      <c r="G16" s="2">
        <f>SUM(I16:N16)</f>
        <v>14</v>
      </c>
      <c r="H16" s="52" t="s">
        <v>16</v>
      </c>
      <c r="I16" s="54">
        <f>IF($H16 = "筋力",基本!$C$5,IF($H16 = "耐久力",基本!$C$6,IF($H16 = "敏捷力",基本!$C$7,IF($H16 = "知力",基本!$C$8,IF($H16 = "判断力",基本!$C$9,IF($H16 = "魅力",基本!$C$10,""))))))</f>
        <v>1</v>
      </c>
      <c r="J16" s="2">
        <f>INT($B$3/2)</f>
        <v>7</v>
      </c>
      <c r="K16" s="10">
        <v>3</v>
      </c>
      <c r="L16" s="10">
        <v>2</v>
      </c>
      <c r="M16" s="10">
        <v>1</v>
      </c>
      <c r="N16" s="10">
        <v>0</v>
      </c>
      <c r="O16" s="49">
        <f>SUM(J16:N16)</f>
        <v>13</v>
      </c>
    </row>
    <row r="17" spans="1:15">
      <c r="A17" s="16" t="s">
        <v>23</v>
      </c>
      <c r="B17" s="86">
        <v>27</v>
      </c>
      <c r="F17" s="389" t="s">
        <v>36</v>
      </c>
      <c r="G17" s="389"/>
      <c r="H17" s="389" t="s">
        <v>38</v>
      </c>
      <c r="I17" s="389"/>
      <c r="J17" s="12" t="s">
        <v>26</v>
      </c>
      <c r="K17" s="12" t="s">
        <v>27</v>
      </c>
      <c r="L17" s="53" t="s">
        <v>119</v>
      </c>
      <c r="M17" s="12" t="s">
        <v>30</v>
      </c>
      <c r="N17" s="12" t="s">
        <v>31</v>
      </c>
      <c r="O17" s="50" t="s">
        <v>38</v>
      </c>
    </row>
    <row r="18" spans="1:15">
      <c r="F18" s="388" t="s">
        <v>88</v>
      </c>
      <c r="G18" s="388"/>
      <c r="H18" s="388">
        <f>SUM(K18:N18)</f>
        <v>2</v>
      </c>
      <c r="I18" s="388"/>
      <c r="J18" s="52" t="s">
        <v>16</v>
      </c>
      <c r="K18" s="54">
        <f>IF($J18 = "筋力",基本!$C$5,IF($J18 = "耐久力",基本!$C$6,IF($J18 = "敏捷力",基本!$C$7,IF($J18 = "知力",基本!$C$8,IF($J18 = "判断力",基本!$C$9,IF($J18 = "魅力",基本!$C$10,""))))))</f>
        <v>1</v>
      </c>
      <c r="L18" s="10">
        <v>0</v>
      </c>
      <c r="M18" s="10">
        <v>1</v>
      </c>
      <c r="N18" s="10">
        <v>0</v>
      </c>
      <c r="O18" s="49">
        <f>SUM(L18:N18)</f>
        <v>1</v>
      </c>
    </row>
    <row r="19" spans="1:15">
      <c r="F19" s="389" t="s">
        <v>39</v>
      </c>
      <c r="G19" s="389"/>
      <c r="H19" s="389" t="s">
        <v>40</v>
      </c>
      <c r="I19" s="389"/>
      <c r="J19" s="389"/>
      <c r="K19" s="389"/>
      <c r="L19" s="389" t="s">
        <v>41</v>
      </c>
      <c r="M19" s="389"/>
      <c r="N19" s="389"/>
    </row>
    <row r="20" spans="1:15">
      <c r="B20" s="389" t="s">
        <v>56</v>
      </c>
      <c r="C20" s="389"/>
      <c r="D20" s="389"/>
      <c r="F20" s="388" t="s">
        <v>22</v>
      </c>
      <c r="G20" s="388"/>
      <c r="H20" s="388" t="s">
        <v>87</v>
      </c>
      <c r="I20" s="388"/>
      <c r="J20" s="388"/>
      <c r="K20" s="388"/>
      <c r="L20" s="10">
        <v>1</v>
      </c>
      <c r="M20" s="4" t="s">
        <v>55</v>
      </c>
      <c r="N20" s="10">
        <v>6</v>
      </c>
    </row>
    <row r="21" spans="1:15" ht="14.25" thickBot="1">
      <c r="B21" s="10">
        <v>2</v>
      </c>
      <c r="C21" s="4" t="s">
        <v>54</v>
      </c>
      <c r="D21" s="15">
        <v>8</v>
      </c>
      <c r="F21" s="1"/>
      <c r="G21" s="1"/>
      <c r="H21" s="1"/>
      <c r="I21" s="1"/>
      <c r="J21" s="1"/>
      <c r="K21" s="1"/>
      <c r="L21" s="1"/>
      <c r="M21" s="1"/>
      <c r="N21" s="1"/>
    </row>
    <row r="22" spans="1:15" ht="14.25" thickBot="1">
      <c r="F22" s="385" t="s">
        <v>117</v>
      </c>
      <c r="G22" s="386"/>
      <c r="H22" s="1"/>
      <c r="I22" s="1"/>
      <c r="J22" s="1"/>
      <c r="K22" s="1"/>
      <c r="L22" s="1"/>
      <c r="M22" s="1"/>
      <c r="N22" s="1"/>
    </row>
    <row r="23" spans="1:15">
      <c r="F23" s="387" t="s">
        <v>90</v>
      </c>
      <c r="G23" s="387"/>
      <c r="H23" s="388"/>
      <c r="I23" s="388"/>
      <c r="J23" s="388"/>
      <c r="K23" s="388"/>
      <c r="L23" s="388"/>
      <c r="M23" s="388"/>
      <c r="N23" s="388"/>
    </row>
    <row r="24" spans="1:15">
      <c r="F24" s="12" t="s">
        <v>24</v>
      </c>
      <c r="G24" s="12" t="s">
        <v>25</v>
      </c>
      <c r="H24" s="12" t="s">
        <v>26</v>
      </c>
      <c r="I24" s="12" t="s">
        <v>27</v>
      </c>
      <c r="J24" s="12" t="s">
        <v>28</v>
      </c>
      <c r="K24" s="12" t="s">
        <v>29</v>
      </c>
      <c r="L24" s="53" t="s">
        <v>119</v>
      </c>
      <c r="M24" s="12" t="s">
        <v>30</v>
      </c>
      <c r="N24" s="12" t="s">
        <v>31</v>
      </c>
      <c r="O24" s="50" t="s">
        <v>38</v>
      </c>
    </row>
    <row r="25" spans="1:15">
      <c r="A25" s="67" t="s">
        <v>102</v>
      </c>
      <c r="B25" s="67" t="s">
        <v>95</v>
      </c>
      <c r="C25" s="67" t="s">
        <v>107</v>
      </c>
      <c r="D25" s="67" t="str">
        <f>$F$4</f>
        <v>近接基礎</v>
      </c>
      <c r="F25" s="2" t="s">
        <v>89</v>
      </c>
      <c r="G25" s="2">
        <f>SUM(I25:N25)</f>
        <v>18</v>
      </c>
      <c r="H25" s="52" t="s">
        <v>17</v>
      </c>
      <c r="I25" s="54">
        <f>IF($H25 = "筋力",基本!$C$5,IF($H25 = "耐久力",基本!$C$6,IF($H25 = "敏捷力",基本!$C$7,IF($H25 = "知力",基本!$C$8,IF($H25 = "判断力",基本!$C$9,IF($H25 = "魅力",基本!$C$10,""))))))</f>
        <v>6</v>
      </c>
      <c r="J25" s="2">
        <f>INT($B$3/2)</f>
        <v>7</v>
      </c>
      <c r="K25" s="10"/>
      <c r="L25" s="10">
        <v>2</v>
      </c>
      <c r="M25" s="10">
        <v>3</v>
      </c>
      <c r="N25" s="10">
        <v>0</v>
      </c>
      <c r="O25" s="49">
        <f>SUM(J25:N25)</f>
        <v>12</v>
      </c>
    </row>
    <row r="26" spans="1:15">
      <c r="A26" s="67" t="s">
        <v>103</v>
      </c>
      <c r="B26" s="67" t="s">
        <v>105</v>
      </c>
      <c r="C26" s="67" t="s">
        <v>108</v>
      </c>
      <c r="D26" s="67" t="str">
        <f>$F$13</f>
        <v>遠隔基礎(武器)</v>
      </c>
      <c r="F26" s="389" t="s">
        <v>36</v>
      </c>
      <c r="G26" s="389"/>
      <c r="H26" s="389" t="s">
        <v>38</v>
      </c>
      <c r="I26" s="389"/>
      <c r="J26" s="12" t="s">
        <v>26</v>
      </c>
      <c r="K26" s="12" t="s">
        <v>27</v>
      </c>
      <c r="L26" s="53" t="s">
        <v>119</v>
      </c>
      <c r="M26" s="12" t="s">
        <v>30</v>
      </c>
      <c r="N26" s="12" t="s">
        <v>31</v>
      </c>
      <c r="O26" s="50" t="s">
        <v>38</v>
      </c>
    </row>
    <row r="27" spans="1:15">
      <c r="A27" s="67" t="s">
        <v>104</v>
      </c>
      <c r="B27" s="67" t="s">
        <v>106</v>
      </c>
      <c r="C27" s="67" t="s">
        <v>109</v>
      </c>
      <c r="D27" s="67" t="str">
        <f>$F$22</f>
        <v>遠隔基礎(魔法)1</v>
      </c>
      <c r="F27" s="388" t="s">
        <v>37</v>
      </c>
      <c r="G27" s="388"/>
      <c r="H27" s="388">
        <f>SUM(K27:N27)</f>
        <v>11</v>
      </c>
      <c r="I27" s="388"/>
      <c r="J27" s="52" t="s">
        <v>17</v>
      </c>
      <c r="K27" s="54">
        <f>IF($J27 = "筋力",基本!$C$5,IF($J27 = "耐久力",基本!$C$6,IF($J27 = "敏捷力",基本!$C$7,IF($J27 = "知力",基本!$C$8,IF($J27 = "判断力",基本!$C$9,IF($J27 = "魅力",基本!$C$10,""))))))</f>
        <v>6</v>
      </c>
      <c r="L27" s="11">
        <v>2</v>
      </c>
      <c r="M27" s="11">
        <v>3</v>
      </c>
      <c r="N27" s="11">
        <v>0</v>
      </c>
      <c r="O27" s="49">
        <f>SUM(L27:N27)</f>
        <v>5</v>
      </c>
    </row>
    <row r="28" spans="1:15">
      <c r="A28" s="67" t="s">
        <v>116</v>
      </c>
      <c r="B28" s="67"/>
      <c r="C28" s="67" t="s">
        <v>110</v>
      </c>
      <c r="D28" s="67" t="str">
        <f>$F$31</f>
        <v>遠隔基礎(魔法)2</v>
      </c>
      <c r="F28" s="389" t="s">
        <v>39</v>
      </c>
      <c r="G28" s="389"/>
      <c r="H28" s="389" t="s">
        <v>40</v>
      </c>
      <c r="I28" s="389"/>
      <c r="J28" s="389"/>
      <c r="K28" s="389"/>
      <c r="L28" s="389" t="s">
        <v>41</v>
      </c>
      <c r="M28" s="389"/>
      <c r="N28" s="389"/>
    </row>
    <row r="29" spans="1:15">
      <c r="A29" s="67"/>
      <c r="C29" s="67" t="s">
        <v>111</v>
      </c>
      <c r="D29" s="67">
        <f>$F$40</f>
        <v>0</v>
      </c>
      <c r="F29" s="388"/>
      <c r="G29" s="388"/>
      <c r="H29" s="388" t="s">
        <v>44</v>
      </c>
      <c r="I29" s="388"/>
      <c r="J29" s="388"/>
      <c r="K29" s="388"/>
      <c r="L29" s="10">
        <v>3</v>
      </c>
      <c r="M29" s="4" t="s">
        <v>55</v>
      </c>
      <c r="N29" s="10">
        <v>6</v>
      </c>
    </row>
    <row r="30" spans="1:15" ht="14.25" thickBot="1">
      <c r="C30" s="67" t="s">
        <v>112</v>
      </c>
    </row>
    <row r="31" spans="1:15" ht="14.25" thickBot="1">
      <c r="C31" s="67" t="s">
        <v>99</v>
      </c>
      <c r="F31" s="385" t="s">
        <v>118</v>
      </c>
      <c r="G31" s="386"/>
      <c r="H31" s="1"/>
      <c r="I31" s="1"/>
      <c r="J31" s="1"/>
      <c r="K31" s="1"/>
      <c r="L31" s="1"/>
      <c r="M31" s="1"/>
      <c r="N31" s="1"/>
    </row>
    <row r="32" spans="1:15">
      <c r="C32" s="67" t="s">
        <v>113</v>
      </c>
      <c r="F32" s="387"/>
      <c r="G32" s="387"/>
      <c r="H32" s="388"/>
      <c r="I32" s="388"/>
      <c r="J32" s="388"/>
      <c r="K32" s="388"/>
      <c r="L32" s="388"/>
      <c r="M32" s="388"/>
      <c r="N32" s="388"/>
    </row>
    <row r="33" spans="3:15">
      <c r="C33" s="67" t="s">
        <v>114</v>
      </c>
      <c r="F33" s="12" t="s">
        <v>24</v>
      </c>
      <c r="G33" s="12" t="s">
        <v>25</v>
      </c>
      <c r="H33" s="12" t="s">
        <v>26</v>
      </c>
      <c r="I33" s="12" t="s">
        <v>27</v>
      </c>
      <c r="J33" s="12" t="s">
        <v>28</v>
      </c>
      <c r="K33" s="12" t="s">
        <v>29</v>
      </c>
      <c r="L33" s="53" t="s">
        <v>119</v>
      </c>
      <c r="M33" s="12" t="s">
        <v>30</v>
      </c>
      <c r="N33" s="12" t="s">
        <v>31</v>
      </c>
      <c r="O33" s="50" t="s">
        <v>38</v>
      </c>
    </row>
    <row r="34" spans="3:15">
      <c r="C34" s="67" t="s">
        <v>115</v>
      </c>
      <c r="F34" s="49" t="s">
        <v>89</v>
      </c>
      <c r="G34" s="4">
        <f>SUM(I34:N34)</f>
        <v>13</v>
      </c>
      <c r="H34" s="52" t="s">
        <v>17</v>
      </c>
      <c r="I34" s="54">
        <f>IF($H34 = "筋力",基本!$C$5,IF($H34 = "耐久力",基本!$C$6,IF($H34 = "敏捷力",基本!$C$7,IF($H34 = "知力",基本!$C$8,IF($H34 = "判断力",基本!$C$9,IF($H34 = "魅力",基本!$C$10,""))))))</f>
        <v>6</v>
      </c>
      <c r="J34" s="4">
        <f>INT($B$3/2)</f>
        <v>7</v>
      </c>
      <c r="K34" s="10"/>
      <c r="L34" s="10"/>
      <c r="M34" s="10"/>
      <c r="N34" s="10"/>
      <c r="O34" s="49">
        <f>SUM(J34:N34)</f>
        <v>7</v>
      </c>
    </row>
    <row r="35" spans="3:15">
      <c r="C35" s="67"/>
      <c r="F35" s="389" t="s">
        <v>5</v>
      </c>
      <c r="G35" s="389"/>
      <c r="H35" s="389" t="s">
        <v>38</v>
      </c>
      <c r="I35" s="389"/>
      <c r="J35" s="12" t="s">
        <v>26</v>
      </c>
      <c r="K35" s="12" t="s">
        <v>27</v>
      </c>
      <c r="L35" s="53" t="s">
        <v>119</v>
      </c>
      <c r="M35" s="12" t="s">
        <v>30</v>
      </c>
      <c r="N35" s="12" t="s">
        <v>31</v>
      </c>
      <c r="O35" s="50" t="s">
        <v>38</v>
      </c>
    </row>
    <row r="36" spans="3:15">
      <c r="F36" s="388" t="s">
        <v>43</v>
      </c>
      <c r="G36" s="388"/>
      <c r="H36" s="388">
        <f>SUM(K36:N36)</f>
        <v>6</v>
      </c>
      <c r="I36" s="388"/>
      <c r="J36" s="52" t="s">
        <v>17</v>
      </c>
      <c r="K36" s="54">
        <f>IF($J36 = "筋力",基本!$C$5,IF($J36 = "耐久力",基本!$C$6,IF($J36 = "敏捷力",基本!$C$7,IF($J36 = "知力",基本!$C$8,IF($J36 = "判断力",基本!$C$9,IF($J36 = "魅力",基本!$C$10,""))))))</f>
        <v>6</v>
      </c>
      <c r="L36" s="10"/>
      <c r="M36" s="10"/>
      <c r="N36" s="10"/>
      <c r="O36" s="49">
        <f>SUM(L36:N36)</f>
        <v>0</v>
      </c>
    </row>
    <row r="37" spans="3:15">
      <c r="F37" s="389" t="s">
        <v>39</v>
      </c>
      <c r="G37" s="389"/>
      <c r="H37" s="389" t="s">
        <v>40</v>
      </c>
      <c r="I37" s="389"/>
      <c r="J37" s="389"/>
      <c r="K37" s="389"/>
      <c r="L37" s="389" t="s">
        <v>4</v>
      </c>
      <c r="M37" s="389"/>
      <c r="N37" s="389"/>
    </row>
    <row r="38" spans="3:15">
      <c r="F38" s="388"/>
      <c r="G38" s="388"/>
      <c r="H38" s="388"/>
      <c r="I38" s="388"/>
      <c r="J38" s="388"/>
      <c r="K38" s="388"/>
      <c r="L38" s="10"/>
      <c r="M38" s="4"/>
      <c r="N38" s="10"/>
    </row>
    <row r="39" spans="3:15" ht="14.25" thickBot="1"/>
    <row r="40" spans="3:15" ht="14.25" thickBot="1">
      <c r="F40" s="385"/>
      <c r="G40" s="386"/>
      <c r="H40" s="1"/>
      <c r="I40" s="1"/>
      <c r="J40" s="1"/>
      <c r="K40" s="1"/>
      <c r="L40" s="1"/>
      <c r="M40" s="1"/>
      <c r="N40" s="1"/>
    </row>
    <row r="41" spans="3:15">
      <c r="F41" s="387"/>
      <c r="G41" s="387"/>
      <c r="H41" s="388"/>
      <c r="I41" s="388"/>
      <c r="J41" s="388"/>
      <c r="K41" s="388"/>
      <c r="L41" s="388"/>
      <c r="M41" s="388"/>
      <c r="N41" s="388"/>
    </row>
    <row r="42" spans="3:15">
      <c r="F42" s="53" t="s">
        <v>24</v>
      </c>
      <c r="G42" s="53" t="s">
        <v>25</v>
      </c>
      <c r="H42" s="53" t="s">
        <v>26</v>
      </c>
      <c r="I42" s="53" t="s">
        <v>27</v>
      </c>
      <c r="J42" s="53" t="s">
        <v>28</v>
      </c>
      <c r="K42" s="53" t="s">
        <v>29</v>
      </c>
      <c r="L42" s="53" t="s">
        <v>119</v>
      </c>
      <c r="M42" s="53" t="s">
        <v>30</v>
      </c>
      <c r="N42" s="53" t="s">
        <v>31</v>
      </c>
      <c r="O42" s="53" t="s">
        <v>38</v>
      </c>
    </row>
    <row r="43" spans="3:15">
      <c r="F43" s="54" t="s">
        <v>89</v>
      </c>
      <c r="G43" s="54">
        <f>SUM(I43:N43)</f>
        <v>13</v>
      </c>
      <c r="H43" s="52" t="s">
        <v>17</v>
      </c>
      <c r="I43" s="54">
        <f>IF($H43 = "筋力",基本!$C$5,IF($H43 = "耐久力",基本!$C$6,IF($H43 = "敏捷力",基本!$C$7,IF($H43 = "知力",基本!$C$8,IF($H43 = "判断力",基本!$C$9,IF($H43 = "魅力",基本!$C$10,""))))))</f>
        <v>6</v>
      </c>
      <c r="J43" s="54">
        <f>INT($B$3/2)</f>
        <v>7</v>
      </c>
      <c r="K43" s="52"/>
      <c r="L43" s="52"/>
      <c r="M43" s="52"/>
      <c r="N43" s="52"/>
      <c r="O43" s="54">
        <f>SUM(J43:N43)</f>
        <v>7</v>
      </c>
    </row>
    <row r="44" spans="3:15">
      <c r="F44" s="389" t="s">
        <v>5</v>
      </c>
      <c r="G44" s="389"/>
      <c r="H44" s="389" t="s">
        <v>38</v>
      </c>
      <c r="I44" s="389"/>
      <c r="J44" s="53" t="s">
        <v>26</v>
      </c>
      <c r="K44" s="53" t="s">
        <v>27</v>
      </c>
      <c r="L44" s="53" t="s">
        <v>119</v>
      </c>
      <c r="M44" s="53" t="s">
        <v>30</v>
      </c>
      <c r="N44" s="53" t="s">
        <v>31</v>
      </c>
      <c r="O44" s="53" t="s">
        <v>38</v>
      </c>
    </row>
    <row r="45" spans="3:15">
      <c r="F45" s="388" t="s">
        <v>43</v>
      </c>
      <c r="G45" s="388"/>
      <c r="H45" s="388">
        <f>SUM(K45:N45)</f>
        <v>6</v>
      </c>
      <c r="I45" s="388"/>
      <c r="J45" s="52" t="s">
        <v>17</v>
      </c>
      <c r="K45" s="54">
        <f>IF($J45 = "筋力",基本!$C$5,IF($J45 = "耐久力",基本!$C$6,IF($J45 = "敏捷力",基本!$C$7,IF($J45 = "知力",基本!$C$8,IF($J45 = "判断力",基本!$C$9,IF($J45 = "魅力",基本!$C$10,""))))))</f>
        <v>6</v>
      </c>
      <c r="L45" s="52"/>
      <c r="M45" s="52"/>
      <c r="N45" s="52"/>
      <c r="O45" s="54">
        <f>SUM(L45:N45)</f>
        <v>0</v>
      </c>
    </row>
    <row r="46" spans="3:15">
      <c r="F46" s="389" t="s">
        <v>39</v>
      </c>
      <c r="G46" s="389"/>
      <c r="H46" s="389" t="s">
        <v>40</v>
      </c>
      <c r="I46" s="389"/>
      <c r="J46" s="389"/>
      <c r="K46" s="389"/>
      <c r="L46" s="389" t="s">
        <v>4</v>
      </c>
      <c r="M46" s="389"/>
      <c r="N46" s="389"/>
    </row>
    <row r="47" spans="3:15">
      <c r="F47" s="388"/>
      <c r="G47" s="388"/>
      <c r="H47" s="388"/>
      <c r="I47" s="388"/>
      <c r="J47" s="388"/>
      <c r="K47" s="388"/>
      <c r="L47" s="52"/>
      <c r="M47" s="54"/>
      <c r="N47" s="52"/>
    </row>
  </sheetData>
  <mergeCells count="58">
    <mergeCell ref="F36:G36"/>
    <mergeCell ref="H36:I36"/>
    <mergeCell ref="H20:K20"/>
    <mergeCell ref="L10:N10"/>
    <mergeCell ref="F18:G18"/>
    <mergeCell ref="H18:I18"/>
    <mergeCell ref="F19:G19"/>
    <mergeCell ref="H19:K19"/>
    <mergeCell ref="L19:N19"/>
    <mergeCell ref="F14:N14"/>
    <mergeCell ref="F17:G17"/>
    <mergeCell ref="H17:I17"/>
    <mergeCell ref="F10:G10"/>
    <mergeCell ref="F11:G11"/>
    <mergeCell ref="H10:K10"/>
    <mergeCell ref="H11:K11"/>
    <mergeCell ref="B1:D1"/>
    <mergeCell ref="B2:D2"/>
    <mergeCell ref="B20:D20"/>
    <mergeCell ref="F37:G37"/>
    <mergeCell ref="H37:K37"/>
    <mergeCell ref="F29:G29"/>
    <mergeCell ref="H29:K29"/>
    <mergeCell ref="F23:N23"/>
    <mergeCell ref="F26:G26"/>
    <mergeCell ref="H26:I26"/>
    <mergeCell ref="F27:G27"/>
    <mergeCell ref="H27:I27"/>
    <mergeCell ref="F28:G28"/>
    <mergeCell ref="H28:K28"/>
    <mergeCell ref="L28:N28"/>
    <mergeCell ref="F20:G20"/>
    <mergeCell ref="F41:N41"/>
    <mergeCell ref="F44:G44"/>
    <mergeCell ref="H44:I44"/>
    <mergeCell ref="F45:G45"/>
    <mergeCell ref="H45:I45"/>
    <mergeCell ref="F46:G46"/>
    <mergeCell ref="H46:K46"/>
    <mergeCell ref="L46:N46"/>
    <mergeCell ref="F47:G47"/>
    <mergeCell ref="H47:K47"/>
    <mergeCell ref="F4:G4"/>
    <mergeCell ref="F13:G13"/>
    <mergeCell ref="F22:G22"/>
    <mergeCell ref="F31:G31"/>
    <mergeCell ref="F40:G40"/>
    <mergeCell ref="F5:N5"/>
    <mergeCell ref="F8:G8"/>
    <mergeCell ref="F9:G9"/>
    <mergeCell ref="H8:I8"/>
    <mergeCell ref="H9:I9"/>
    <mergeCell ref="L37:N37"/>
    <mergeCell ref="F38:G38"/>
    <mergeCell ref="H38:K38"/>
    <mergeCell ref="F32:N32"/>
    <mergeCell ref="F35:G35"/>
    <mergeCell ref="H35:I35"/>
  </mergeCells>
  <phoneticPr fontId="1"/>
  <dataValidations count="1">
    <dataValidation type="list" allowBlank="1" showInputMessage="1" showErrorMessage="1" sqref="H7 J9 J18 H16 H25 J27 J36 H34 H43 J45">
      <formula1>$A$5:$A$10</formula1>
    </dataValidation>
  </dataValidations>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7"/>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2</v>
      </c>
      <c r="C1" s="461"/>
      <c r="D1" s="32" t="s">
        <v>48</v>
      </c>
      <c r="E1" s="33" t="s">
        <v>70</v>
      </c>
      <c r="F1" s="462"/>
      <c r="G1" s="463"/>
      <c r="H1" s="23" t="s">
        <v>66</v>
      </c>
    </row>
    <row r="2" spans="1:12" ht="24.75" customHeight="1">
      <c r="A2" s="32" t="s">
        <v>0</v>
      </c>
      <c r="B2" s="464" t="s">
        <v>230</v>
      </c>
      <c r="C2" s="464"/>
      <c r="D2" s="464"/>
      <c r="E2" s="464"/>
      <c r="F2" s="464"/>
      <c r="G2" s="464"/>
      <c r="H2" s="23" t="s">
        <v>67</v>
      </c>
    </row>
    <row r="3" spans="1:12" ht="19.5" customHeight="1">
      <c r="A3" s="74" t="s">
        <v>59</v>
      </c>
      <c r="B3" s="1"/>
      <c r="C3" s="1"/>
      <c r="D3" s="1"/>
      <c r="I3" s="23"/>
    </row>
    <row r="4" spans="1:12">
      <c r="A4" s="25" t="s">
        <v>57</v>
      </c>
      <c r="B4" s="399" t="s">
        <v>232</v>
      </c>
      <c r="C4" s="400"/>
      <c r="D4" s="400"/>
      <c r="E4" s="400"/>
      <c r="F4" s="400"/>
      <c r="G4" s="401"/>
    </row>
    <row r="5" spans="1:12">
      <c r="A5" s="26" t="s">
        <v>45</v>
      </c>
      <c r="B5" s="399" t="s">
        <v>233</v>
      </c>
      <c r="C5" s="400"/>
      <c r="D5" s="400"/>
      <c r="E5" s="400"/>
      <c r="F5" s="400"/>
      <c r="G5" s="401"/>
    </row>
    <row r="6" spans="1:12">
      <c r="A6" s="26" t="s">
        <v>8</v>
      </c>
      <c r="B6" s="399" t="s">
        <v>234</v>
      </c>
      <c r="C6" s="400"/>
      <c r="D6" s="401"/>
      <c r="E6" s="116" t="s">
        <v>52</v>
      </c>
      <c r="F6" s="115" t="str">
        <f>IF($I$6 = 0,"", $I$6)</f>
        <v/>
      </c>
      <c r="G6" s="115" t="str">
        <f>IF($J$6 = 0,"", $J$6)</f>
        <v/>
      </c>
      <c r="H6" s="116" t="s">
        <v>52</v>
      </c>
      <c r="I6" s="117"/>
      <c r="J6" s="117">
        <v>0</v>
      </c>
    </row>
    <row r="7" spans="1:12">
      <c r="A7" s="27" t="s">
        <v>7</v>
      </c>
      <c r="B7" s="399" t="s">
        <v>225</v>
      </c>
      <c r="C7" s="400"/>
      <c r="D7" s="401"/>
      <c r="E7" s="116" t="s">
        <v>94</v>
      </c>
      <c r="F7" s="115" t="str">
        <f>IF($I$7 = 0,"", $I$7)</f>
        <v/>
      </c>
      <c r="G7" s="115" t="str">
        <f>IF($J$7 = 0,"", $J$7)</f>
        <v/>
      </c>
      <c r="H7" s="116" t="s">
        <v>94</v>
      </c>
      <c r="I7" s="117"/>
      <c r="J7" s="117">
        <v>0</v>
      </c>
    </row>
    <row r="8" spans="1:12">
      <c r="A8" s="29" t="s">
        <v>76</v>
      </c>
      <c r="B8" s="402" t="s">
        <v>235</v>
      </c>
      <c r="C8" s="403"/>
      <c r="D8" s="403"/>
      <c r="E8" s="403"/>
      <c r="F8" s="403"/>
      <c r="G8" s="404"/>
      <c r="H8" s="116" t="s">
        <v>127</v>
      </c>
      <c r="I8" s="117" t="s">
        <v>117</v>
      </c>
      <c r="J8" s="23" t="s">
        <v>77</v>
      </c>
    </row>
    <row r="9" spans="1:12">
      <c r="A9" s="28"/>
      <c r="B9" s="479"/>
      <c r="C9" s="480"/>
      <c r="D9" s="480"/>
      <c r="E9" s="480"/>
      <c r="F9" s="480"/>
      <c r="G9" s="481"/>
      <c r="H9" s="116" t="s">
        <v>62</v>
      </c>
      <c r="I9" s="117" t="s">
        <v>17</v>
      </c>
      <c r="J9" s="115">
        <f>IF($I$9 = "筋力",基本!$C$5,IF($I$9 = "耐久力",基本!$C$6,IF($I$9 = "敏捷力",基本!$C$7,IF($I$9 = "知力",基本!$C$8,IF($I$9 = "判断力",基本!$C$9,IF($I$9 = "魅力",基本!$C$10,""))))))</f>
        <v>6</v>
      </c>
      <c r="K9" s="117" t="s">
        <v>22</v>
      </c>
    </row>
    <row r="10" spans="1:12">
      <c r="A10" s="95"/>
      <c r="B10" s="473"/>
      <c r="C10" s="474"/>
      <c r="D10" s="474"/>
      <c r="E10" s="474"/>
      <c r="F10" s="474"/>
      <c r="G10" s="475"/>
      <c r="H10" s="116" t="s">
        <v>72</v>
      </c>
      <c r="I10" s="117">
        <v>0</v>
      </c>
      <c r="J10" s="432" t="s">
        <v>64</v>
      </c>
      <c r="K10" s="433"/>
      <c r="L10" s="115">
        <f>IF($I$8=基本!$F$4,基本!$O$7,IF($I$8=基本!$F$13,基本!$O$16,IF($I$8=基本!$F$22,基本!$O$25,IF($I$8=基本!$F$31,基本!$O$34,IF($I$8=基本!$F$40,基本!$O$43,0)))))</f>
        <v>12</v>
      </c>
    </row>
    <row r="11" spans="1:12" ht="18.75">
      <c r="A11" s="28"/>
      <c r="B11" s="482" t="s">
        <v>351</v>
      </c>
      <c r="C11" s="483"/>
      <c r="D11" s="483"/>
      <c r="E11" s="483"/>
      <c r="F11" s="483"/>
      <c r="G11" s="484"/>
      <c r="H11" s="72" t="s">
        <v>63</v>
      </c>
      <c r="I11" s="117" t="s">
        <v>17</v>
      </c>
      <c r="J11" s="68">
        <f>IF($I$9 = "筋力",基本!$C$5,IF($I$11 = "耐久力",基本!$C$6,IF($I$11 = "敏捷力",基本!$C$7,IF($I$11 = "知力",基本!$C$8,IF($I$11 = "判断力",基本!$C$9,IF($I$11 = "魅力",基本!$C$10,""))))))</f>
        <v>6</v>
      </c>
      <c r="L11" s="1"/>
    </row>
    <row r="12" spans="1:12">
      <c r="A12" s="28"/>
      <c r="B12" s="479"/>
      <c r="C12" s="480"/>
      <c r="D12" s="480"/>
      <c r="E12" s="480"/>
      <c r="F12" s="480"/>
      <c r="G12" s="481"/>
      <c r="H12" s="116" t="s">
        <v>73</v>
      </c>
      <c r="I12" s="117">
        <v>0</v>
      </c>
      <c r="J12" s="432" t="s">
        <v>65</v>
      </c>
      <c r="K12" s="433"/>
      <c r="L12" s="115">
        <f>IF($I$8=基本!$F$4,基本!$O$9,IF($I$8=基本!$F$13,基本!$O$18,IF($I$8=基本!$F$22,基本!$O$27,IF($I$8=基本!$F$31,基本!$O$36,IF($I$8=基本!$F$40,基本!$O$45,0)))))</f>
        <v>5</v>
      </c>
    </row>
    <row r="13" spans="1:12">
      <c r="A13" s="28"/>
      <c r="B13" s="473"/>
      <c r="C13" s="474"/>
      <c r="D13" s="474"/>
      <c r="E13" s="474"/>
      <c r="F13" s="474"/>
      <c r="G13" s="475"/>
      <c r="H13" s="73" t="s">
        <v>128</v>
      </c>
      <c r="I13" s="117">
        <v>3</v>
      </c>
      <c r="J13" s="116" t="s">
        <v>54</v>
      </c>
      <c r="K13" s="117">
        <v>6</v>
      </c>
    </row>
    <row r="14" spans="1:12">
      <c r="A14" s="28"/>
      <c r="B14" s="405"/>
      <c r="C14" s="406"/>
      <c r="D14" s="406"/>
      <c r="E14" s="406"/>
      <c r="F14" s="406"/>
      <c r="G14" s="407"/>
      <c r="H14" s="116" t="s">
        <v>61</v>
      </c>
      <c r="I14" s="117">
        <v>3</v>
      </c>
      <c r="J14" s="116" t="s">
        <v>54</v>
      </c>
      <c r="K14" s="117">
        <v>6</v>
      </c>
    </row>
    <row r="15" spans="1:12">
      <c r="A15" s="28"/>
      <c r="B15" s="405"/>
      <c r="C15" s="406"/>
      <c r="D15" s="406"/>
      <c r="E15" s="406"/>
      <c r="F15" s="406"/>
      <c r="G15" s="407"/>
      <c r="H15" s="116" t="s">
        <v>74</v>
      </c>
      <c r="I15" s="117" t="s">
        <v>114</v>
      </c>
    </row>
    <row r="16" spans="1:12">
      <c r="A16" s="28"/>
      <c r="B16" s="405"/>
      <c r="C16" s="406"/>
      <c r="D16" s="406"/>
      <c r="E16" s="406"/>
      <c r="F16" s="406"/>
      <c r="G16" s="407"/>
      <c r="H16" s="73" t="s">
        <v>259</v>
      </c>
      <c r="I16" s="129">
        <v>1</v>
      </c>
      <c r="J16" s="128" t="s">
        <v>54</v>
      </c>
      <c r="K16" s="129">
        <v>6</v>
      </c>
      <c r="L16" s="129" t="s">
        <v>109</v>
      </c>
    </row>
    <row r="17" spans="1:12">
      <c r="A17" s="28"/>
      <c r="B17" s="405"/>
      <c r="C17" s="406"/>
      <c r="D17" s="406"/>
      <c r="E17" s="406"/>
      <c r="F17" s="406"/>
      <c r="G17" s="407"/>
      <c r="J17"/>
      <c r="K17"/>
    </row>
    <row r="18" spans="1:12">
      <c r="A18" s="28"/>
      <c r="B18" s="476"/>
      <c r="C18" s="477"/>
      <c r="D18" s="477"/>
      <c r="E18" s="477"/>
      <c r="F18" s="477"/>
      <c r="G18" s="478"/>
      <c r="J18"/>
      <c r="K18"/>
    </row>
    <row r="19" spans="1:12">
      <c r="A19" s="28"/>
      <c r="B19" s="405"/>
      <c r="C19" s="406"/>
      <c r="D19" s="406"/>
      <c r="E19" s="406"/>
      <c r="F19" s="406"/>
      <c r="G19" s="407"/>
      <c r="J19"/>
      <c r="K19"/>
    </row>
    <row r="20" spans="1:12">
      <c r="A20" s="28"/>
      <c r="B20" s="405"/>
      <c r="C20" s="406"/>
      <c r="D20" s="406"/>
      <c r="E20" s="406"/>
      <c r="F20" s="406"/>
      <c r="G20" s="407"/>
      <c r="J20"/>
      <c r="K20"/>
    </row>
    <row r="21" spans="1:12">
      <c r="A21" s="28"/>
      <c r="B21" s="405"/>
      <c r="C21" s="406"/>
      <c r="D21" s="406"/>
      <c r="E21" s="406"/>
      <c r="F21" s="406"/>
      <c r="G21" s="407"/>
      <c r="J21"/>
      <c r="K21"/>
    </row>
    <row r="22" spans="1:12">
      <c r="A22" s="30"/>
      <c r="B22" s="411"/>
      <c r="C22" s="412"/>
      <c r="D22" s="412"/>
      <c r="E22" s="412"/>
      <c r="F22" s="412"/>
      <c r="G22" s="413"/>
      <c r="J22"/>
      <c r="K22"/>
    </row>
    <row r="23" spans="1:12" ht="24" customHeight="1">
      <c r="A23" s="409" t="s">
        <v>101</v>
      </c>
      <c r="B23" s="409"/>
      <c r="C23" s="409"/>
      <c r="D23" s="409"/>
      <c r="E23" s="409"/>
      <c r="F23" s="409"/>
      <c r="G23" s="409"/>
      <c r="I23"/>
      <c r="J23"/>
      <c r="K23"/>
    </row>
    <row r="24" spans="1:12" ht="13.5" customHeight="1">
      <c r="A24" s="420" t="s">
        <v>330</v>
      </c>
      <c r="B24" s="420"/>
      <c r="C24" s="420"/>
      <c r="D24" s="420"/>
      <c r="E24" s="420"/>
      <c r="F24" s="420"/>
      <c r="G24" s="420"/>
      <c r="I24"/>
      <c r="J24"/>
      <c r="K24"/>
    </row>
    <row r="25" spans="1:12" ht="13.5" customHeight="1">
      <c r="A25" s="410" t="s">
        <v>331</v>
      </c>
      <c r="B25" s="410"/>
      <c r="C25" s="410"/>
      <c r="D25" s="410"/>
      <c r="E25" s="410"/>
      <c r="F25" s="410"/>
      <c r="G25" s="410"/>
    </row>
    <row r="26" spans="1:12">
      <c r="A26" s="412"/>
      <c r="B26" s="412"/>
      <c r="C26" s="412"/>
      <c r="D26" s="412"/>
      <c r="E26" s="412"/>
      <c r="F26" s="412"/>
      <c r="G26" s="412"/>
    </row>
    <row r="27" spans="1:12">
      <c r="A27" s="414" t="s">
        <v>60</v>
      </c>
      <c r="B27" s="415"/>
      <c r="C27" s="415"/>
      <c r="D27" s="415"/>
      <c r="E27" s="415"/>
      <c r="F27" s="415"/>
      <c r="G27" s="416"/>
    </row>
    <row r="28" spans="1:12" s="1" customFormat="1">
      <c r="A28" s="405"/>
      <c r="B28" s="406"/>
      <c r="C28" s="406"/>
      <c r="D28" s="406"/>
      <c r="E28" s="406"/>
      <c r="F28" s="406"/>
      <c r="G28" s="407"/>
      <c r="L28"/>
    </row>
    <row r="29" spans="1:12" s="1" customFormat="1">
      <c r="A29" s="405" t="s">
        <v>283</v>
      </c>
      <c r="B29" s="406"/>
      <c r="C29" s="406"/>
      <c r="D29" s="406"/>
      <c r="E29" s="406"/>
      <c r="F29" s="406"/>
      <c r="G29" s="407"/>
      <c r="L29"/>
    </row>
    <row r="30" spans="1:12" s="1" customFormat="1">
      <c r="A30" s="405"/>
      <c r="B30" s="406"/>
      <c r="C30" s="406"/>
      <c r="D30" s="406"/>
      <c r="E30" s="406"/>
      <c r="F30" s="406"/>
      <c r="G30" s="407"/>
      <c r="L30"/>
    </row>
    <row r="31" spans="1:12" s="1" customFormat="1">
      <c r="A31" s="405" t="s">
        <v>407</v>
      </c>
      <c r="B31" s="406"/>
      <c r="C31" s="406"/>
      <c r="D31" s="406"/>
      <c r="E31" s="406"/>
      <c r="F31" s="406"/>
      <c r="G31" s="407"/>
      <c r="L31"/>
    </row>
    <row r="32" spans="1:12">
      <c r="A32" s="405"/>
      <c r="B32" s="406"/>
      <c r="C32" s="406"/>
      <c r="D32" s="406"/>
      <c r="E32" s="406"/>
      <c r="F32" s="406"/>
      <c r="G32" s="407"/>
    </row>
    <row r="33" spans="1:12" s="1" customFormat="1">
      <c r="A33" s="405" t="s">
        <v>263</v>
      </c>
      <c r="B33" s="406"/>
      <c r="C33" s="406"/>
      <c r="D33" s="406"/>
      <c r="E33" s="406"/>
      <c r="F33" s="406"/>
      <c r="G33" s="407"/>
      <c r="L33"/>
    </row>
    <row r="34" spans="1:12" s="1" customFormat="1">
      <c r="A34" s="405" t="s">
        <v>284</v>
      </c>
      <c r="B34" s="406"/>
      <c r="C34" s="406"/>
      <c r="D34" s="406"/>
      <c r="E34" s="406"/>
      <c r="F34" s="406"/>
      <c r="G34" s="407"/>
      <c r="L34"/>
    </row>
    <row r="35" spans="1:12" s="1" customFormat="1">
      <c r="A35" s="405" t="s">
        <v>352</v>
      </c>
      <c r="B35" s="406"/>
      <c r="C35" s="406"/>
      <c r="D35" s="406"/>
      <c r="E35" s="406"/>
      <c r="F35" s="406"/>
      <c r="G35" s="407"/>
      <c r="L35"/>
    </row>
    <row r="36" spans="1:12" s="1" customFormat="1">
      <c r="A36" s="405" t="s">
        <v>285</v>
      </c>
      <c r="B36" s="406"/>
      <c r="C36" s="406"/>
      <c r="D36" s="406"/>
      <c r="E36" s="406"/>
      <c r="F36" s="406"/>
      <c r="G36" s="407"/>
      <c r="L36"/>
    </row>
    <row r="37" spans="1:12" s="1" customFormat="1">
      <c r="A37" s="405" t="s">
        <v>353</v>
      </c>
      <c r="B37" s="406"/>
      <c r="C37" s="406"/>
      <c r="D37" s="406"/>
      <c r="E37" s="406"/>
      <c r="F37" s="406"/>
      <c r="G37" s="407"/>
      <c r="L37"/>
    </row>
    <row r="38" spans="1:12" s="1" customFormat="1">
      <c r="A38" s="405" t="s">
        <v>354</v>
      </c>
      <c r="B38" s="406"/>
      <c r="C38" s="406"/>
      <c r="D38" s="406"/>
      <c r="E38" s="406"/>
      <c r="F38" s="406"/>
      <c r="G38" s="407"/>
      <c r="L38"/>
    </row>
    <row r="39" spans="1:12" s="1" customFormat="1">
      <c r="A39" s="405" t="s">
        <v>286</v>
      </c>
      <c r="B39" s="406"/>
      <c r="C39" s="406"/>
      <c r="D39" s="406"/>
      <c r="E39" s="406"/>
      <c r="F39" s="406"/>
      <c r="G39" s="407"/>
      <c r="L39"/>
    </row>
    <row r="40" spans="1:12" s="1" customFormat="1">
      <c r="A40" s="405" t="s">
        <v>355</v>
      </c>
      <c r="B40" s="406"/>
      <c r="C40" s="406"/>
      <c r="D40" s="406"/>
      <c r="E40" s="406"/>
      <c r="F40" s="406"/>
      <c r="G40" s="407"/>
      <c r="L40"/>
    </row>
    <row r="41" spans="1:12">
      <c r="A41" s="405" t="s">
        <v>356</v>
      </c>
      <c r="B41" s="406"/>
      <c r="C41" s="406"/>
      <c r="D41" s="406"/>
      <c r="E41" s="406"/>
      <c r="F41" s="406"/>
      <c r="G41" s="407"/>
    </row>
    <row r="42" spans="1:12" s="1" customFormat="1">
      <c r="A42" s="405"/>
      <c r="B42" s="406"/>
      <c r="C42" s="406"/>
      <c r="D42" s="406"/>
      <c r="E42" s="406"/>
      <c r="F42" s="406"/>
      <c r="G42" s="407"/>
      <c r="L42"/>
    </row>
    <row r="43" spans="1:12" s="1" customFormat="1">
      <c r="A43" s="405"/>
      <c r="B43" s="406"/>
      <c r="C43" s="406"/>
      <c r="D43" s="406"/>
      <c r="E43" s="406"/>
      <c r="F43" s="406"/>
      <c r="G43" s="407"/>
      <c r="L43"/>
    </row>
    <row r="44" spans="1:12">
      <c r="A44" s="405"/>
      <c r="B44" s="406"/>
      <c r="C44" s="406"/>
      <c r="D44" s="406"/>
      <c r="E44" s="406"/>
      <c r="F44" s="406"/>
      <c r="G44" s="407"/>
    </row>
    <row r="45" spans="1:12" s="1" customFormat="1">
      <c r="A45" s="405"/>
      <c r="B45" s="406"/>
      <c r="C45" s="406"/>
      <c r="D45" s="406"/>
      <c r="E45" s="406"/>
      <c r="F45" s="406"/>
      <c r="G45" s="407"/>
      <c r="L45"/>
    </row>
    <row r="46" spans="1:12" s="1" customFormat="1">
      <c r="A46" s="405"/>
      <c r="B46" s="406"/>
      <c r="C46" s="406"/>
      <c r="D46" s="406"/>
      <c r="E46" s="406"/>
      <c r="F46" s="406"/>
      <c r="G46" s="407"/>
      <c r="L46"/>
    </row>
    <row r="47" spans="1:12" s="1" customFormat="1">
      <c r="A47" s="405"/>
      <c r="B47" s="406"/>
      <c r="C47" s="406"/>
      <c r="D47" s="406"/>
      <c r="E47" s="406"/>
      <c r="F47" s="406"/>
      <c r="G47" s="407"/>
      <c r="L47"/>
    </row>
    <row r="48" spans="1:12" s="1" customFormat="1">
      <c r="A48" s="405"/>
      <c r="B48" s="406"/>
      <c r="C48" s="406"/>
      <c r="D48" s="406"/>
      <c r="E48" s="406"/>
      <c r="F48" s="406"/>
      <c r="G48" s="407"/>
      <c r="L48"/>
    </row>
    <row r="49" spans="1:12" s="1" customFormat="1">
      <c r="A49" s="405"/>
      <c r="B49" s="406"/>
      <c r="C49" s="406"/>
      <c r="D49" s="406"/>
      <c r="E49" s="406"/>
      <c r="F49" s="406"/>
      <c r="G49" s="407"/>
      <c r="L49"/>
    </row>
    <row r="50" spans="1:12" s="1" customFormat="1">
      <c r="A50" s="405"/>
      <c r="B50" s="406"/>
      <c r="C50" s="406"/>
      <c r="D50" s="406"/>
      <c r="E50" s="406"/>
      <c r="F50" s="406"/>
      <c r="G50" s="407"/>
      <c r="L50"/>
    </row>
    <row r="51" spans="1:12" s="1" customFormat="1">
      <c r="A51" s="405"/>
      <c r="B51" s="406"/>
      <c r="C51" s="406"/>
      <c r="D51" s="406"/>
      <c r="E51" s="406"/>
      <c r="F51" s="406"/>
      <c r="G51" s="407"/>
      <c r="L51"/>
    </row>
    <row r="52" spans="1:12" s="1" customFormat="1">
      <c r="A52" s="405"/>
      <c r="B52" s="406"/>
      <c r="C52" s="406"/>
      <c r="D52" s="406"/>
      <c r="E52" s="406"/>
      <c r="F52" s="406"/>
      <c r="G52" s="407"/>
      <c r="L52"/>
    </row>
    <row r="53" spans="1:12" s="1" customFormat="1">
      <c r="A53" s="405"/>
      <c r="B53" s="406"/>
      <c r="C53" s="406"/>
      <c r="D53" s="406"/>
      <c r="E53" s="406"/>
      <c r="F53" s="406"/>
      <c r="G53" s="407"/>
      <c r="L53"/>
    </row>
    <row r="54" spans="1:12" s="1" customFormat="1">
      <c r="A54" s="405"/>
      <c r="B54" s="406"/>
      <c r="C54" s="406"/>
      <c r="D54" s="406"/>
      <c r="E54" s="406"/>
      <c r="F54" s="406"/>
      <c r="G54" s="407"/>
      <c r="L54"/>
    </row>
    <row r="55" spans="1:12" s="1" customFormat="1">
      <c r="A55" s="405"/>
      <c r="B55" s="406"/>
      <c r="C55" s="406"/>
      <c r="D55" s="406"/>
      <c r="E55" s="406"/>
      <c r="F55" s="406"/>
      <c r="G55" s="407"/>
      <c r="L55"/>
    </row>
    <row r="56" spans="1:12" s="1" customFormat="1">
      <c r="A56" s="411"/>
      <c r="B56" s="412"/>
      <c r="C56" s="412"/>
      <c r="D56" s="412"/>
      <c r="E56" s="412"/>
      <c r="F56" s="412"/>
      <c r="G56" s="413"/>
      <c r="L56"/>
    </row>
    <row r="57" spans="1:12" s="1" customFormat="1" ht="21">
      <c r="A57" s="40" t="s">
        <v>35</v>
      </c>
      <c r="B57" s="120">
        <f>$B$1</f>
        <v>2</v>
      </c>
      <c r="C57" s="41" t="s">
        <v>48</v>
      </c>
      <c r="D57" s="42" t="str">
        <f>$E$1</f>
        <v>一日毎</v>
      </c>
      <c r="E57" s="469" t="str">
        <f>$B$2</f>
        <v>エクスペディシャス･リトリート</v>
      </c>
      <c r="F57" s="470"/>
      <c r="G57" s="471"/>
      <c r="L57"/>
    </row>
  </sheetData>
  <mergeCells count="59">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28:G28"/>
    <mergeCell ref="B17:G17"/>
    <mergeCell ref="B18:G18"/>
    <mergeCell ref="B19:G19"/>
    <mergeCell ref="B20:G20"/>
    <mergeCell ref="A23:G23"/>
    <mergeCell ref="A24:G24"/>
    <mergeCell ref="A25:G25"/>
    <mergeCell ref="A26:G26"/>
    <mergeCell ref="A27:G27"/>
    <mergeCell ref="B21:G21"/>
    <mergeCell ref="B22:G22"/>
    <mergeCell ref="A40:G40"/>
    <mergeCell ref="A29:G29"/>
    <mergeCell ref="A30:G30"/>
    <mergeCell ref="A31:G31"/>
    <mergeCell ref="A32:G32"/>
    <mergeCell ref="A33:G33"/>
    <mergeCell ref="A34:G34"/>
    <mergeCell ref="A35:G35"/>
    <mergeCell ref="A36:G36"/>
    <mergeCell ref="A37:G37"/>
    <mergeCell ref="A38:G38"/>
    <mergeCell ref="A39:G39"/>
    <mergeCell ref="A55:G55"/>
    <mergeCell ref="A56:G56"/>
    <mergeCell ref="E57:G57"/>
    <mergeCell ref="A46:G46"/>
    <mergeCell ref="A47:G47"/>
    <mergeCell ref="A48:G48"/>
    <mergeCell ref="A49:G49"/>
    <mergeCell ref="A50:G50"/>
    <mergeCell ref="A51:G51"/>
    <mergeCell ref="A52:G52"/>
    <mergeCell ref="A53:G53"/>
    <mergeCell ref="A54:G54"/>
    <mergeCell ref="A41:G41"/>
    <mergeCell ref="A42:G42"/>
    <mergeCell ref="A43:G43"/>
    <mergeCell ref="A44:G44"/>
    <mergeCell ref="A45:G4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6"/>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549</v>
      </c>
      <c r="B1" s="460">
        <v>2</v>
      </c>
      <c r="C1" s="461"/>
      <c r="D1" s="32" t="s">
        <v>48</v>
      </c>
      <c r="E1" s="33" t="s">
        <v>70</v>
      </c>
      <c r="F1" s="462"/>
      <c r="G1" s="463"/>
      <c r="H1" s="23" t="s">
        <v>66</v>
      </c>
    </row>
    <row r="2" spans="1:12" ht="24.75" customHeight="1">
      <c r="A2" s="32" t="s">
        <v>0</v>
      </c>
      <c r="B2" s="464" t="s">
        <v>223</v>
      </c>
      <c r="C2" s="464"/>
      <c r="D2" s="464"/>
      <c r="E2" s="464"/>
      <c r="F2" s="464"/>
      <c r="G2" s="464"/>
      <c r="H2" s="23" t="s">
        <v>67</v>
      </c>
    </row>
    <row r="3" spans="1:12" ht="19.5" customHeight="1">
      <c r="A3" s="74" t="s">
        <v>59</v>
      </c>
      <c r="B3" s="1"/>
      <c r="C3" s="1"/>
      <c r="D3" s="1"/>
      <c r="I3" s="23"/>
    </row>
    <row r="4" spans="1:12">
      <c r="A4" s="25" t="s">
        <v>57</v>
      </c>
      <c r="B4" s="399" t="s">
        <v>231</v>
      </c>
      <c r="C4" s="400"/>
      <c r="D4" s="400"/>
      <c r="E4" s="400"/>
      <c r="F4" s="400"/>
      <c r="G4" s="401"/>
    </row>
    <row r="5" spans="1:12">
      <c r="A5" s="26" t="s">
        <v>45</v>
      </c>
      <c r="B5" s="399" t="s">
        <v>224</v>
      </c>
      <c r="C5" s="400"/>
      <c r="D5" s="400"/>
      <c r="E5" s="400"/>
      <c r="F5" s="400"/>
      <c r="G5" s="401"/>
    </row>
    <row r="6" spans="1:12">
      <c r="A6" s="26" t="s">
        <v>8</v>
      </c>
      <c r="B6" s="399" t="s">
        <v>158</v>
      </c>
      <c r="C6" s="400"/>
      <c r="D6" s="401"/>
      <c r="E6" s="116" t="s">
        <v>52</v>
      </c>
      <c r="F6" s="115" t="str">
        <f>IF($I$6 = 0,"", $I$6)</f>
        <v/>
      </c>
      <c r="G6" s="115" t="str">
        <f>IF($J$6 = 0,"", $J$6)</f>
        <v/>
      </c>
      <c r="H6" s="116" t="s">
        <v>52</v>
      </c>
      <c r="I6" s="117"/>
      <c r="J6" s="117">
        <v>0</v>
      </c>
    </row>
    <row r="7" spans="1:12">
      <c r="A7" s="27" t="s">
        <v>7</v>
      </c>
      <c r="B7" s="399" t="s">
        <v>225</v>
      </c>
      <c r="C7" s="400"/>
      <c r="D7" s="401"/>
      <c r="E7" s="116" t="s">
        <v>94</v>
      </c>
      <c r="F7" s="115" t="str">
        <f>IF($I$7 = 0,"", $I$7)</f>
        <v/>
      </c>
      <c r="G7" s="115" t="str">
        <f>IF($J$7 = 0,"", $J$7)</f>
        <v/>
      </c>
      <c r="H7" s="116" t="s">
        <v>94</v>
      </c>
      <c r="I7" s="117"/>
      <c r="J7" s="117">
        <v>0</v>
      </c>
    </row>
    <row r="8" spans="1:12">
      <c r="A8" s="29" t="s">
        <v>76</v>
      </c>
      <c r="B8" s="402" t="s">
        <v>226</v>
      </c>
      <c r="C8" s="403"/>
      <c r="D8" s="403"/>
      <c r="E8" s="403"/>
      <c r="F8" s="403"/>
      <c r="G8" s="404"/>
      <c r="H8" s="116" t="s">
        <v>127</v>
      </c>
      <c r="I8" s="117" t="s">
        <v>117</v>
      </c>
      <c r="J8" s="23" t="s">
        <v>77</v>
      </c>
    </row>
    <row r="9" spans="1:12">
      <c r="A9" s="28"/>
      <c r="B9" s="405" t="s">
        <v>227</v>
      </c>
      <c r="C9" s="406"/>
      <c r="D9" s="406"/>
      <c r="E9" s="406"/>
      <c r="F9" s="406"/>
      <c r="G9" s="407"/>
      <c r="H9" s="116" t="s">
        <v>62</v>
      </c>
      <c r="I9" s="117" t="s">
        <v>17</v>
      </c>
      <c r="J9" s="115">
        <f>IF($I$9 = "筋力",基本!$C$5,IF($I$9 = "耐久力",基本!$C$6,IF($I$9 = "敏捷力",基本!$C$7,IF($I$9 = "知力",基本!$C$8,IF($I$9 = "判断力",基本!$C$9,IF($I$9 = "魅力",基本!$C$10,""))))))</f>
        <v>6</v>
      </c>
      <c r="K9" s="117" t="s">
        <v>22</v>
      </c>
    </row>
    <row r="10" spans="1:12" ht="17.25">
      <c r="A10" s="95"/>
      <c r="B10" s="485" t="s">
        <v>228</v>
      </c>
      <c r="C10" s="486"/>
      <c r="D10" s="486"/>
      <c r="E10" s="486"/>
      <c r="F10" s="486"/>
      <c r="G10" s="487"/>
      <c r="H10" s="116" t="s">
        <v>72</v>
      </c>
      <c r="I10" s="117">
        <v>0</v>
      </c>
      <c r="J10" s="432" t="s">
        <v>64</v>
      </c>
      <c r="K10" s="433"/>
      <c r="L10" s="115">
        <f>IF($I$8=基本!$F$4,基本!$O$7,IF($I$8=基本!$F$13,基本!$O$16,IF($I$8=基本!$F$22,基本!$O$25,IF($I$8=基本!$F$31,基本!$O$34,IF($I$8=基本!$F$40,基本!$O$43,0)))))</f>
        <v>12</v>
      </c>
    </row>
    <row r="11" spans="1:12">
      <c r="A11" s="28"/>
      <c r="B11" s="488" t="s">
        <v>229</v>
      </c>
      <c r="C11" s="406"/>
      <c r="D11" s="406"/>
      <c r="E11" s="406"/>
      <c r="F11" s="406"/>
      <c r="G11" s="407"/>
      <c r="H11" s="72" t="s">
        <v>63</v>
      </c>
      <c r="I11" s="117" t="s">
        <v>17</v>
      </c>
      <c r="J11" s="68">
        <f>IF($I$9 = "筋力",基本!$C$5,IF($I$11 = "耐久力",基本!$C$6,IF($I$11 = "敏捷力",基本!$C$7,IF($I$11 = "知力",基本!$C$8,IF($I$11 = "判断力",基本!$C$9,IF($I$11 = "魅力",基本!$C$10,""))))))</f>
        <v>6</v>
      </c>
      <c r="L11" s="1"/>
    </row>
    <row r="12" spans="1:12">
      <c r="A12" s="28"/>
      <c r="B12" s="408"/>
      <c r="C12" s="406"/>
      <c r="D12" s="406"/>
      <c r="E12" s="406"/>
      <c r="F12" s="406"/>
      <c r="G12" s="407"/>
      <c r="H12" s="116" t="s">
        <v>73</v>
      </c>
      <c r="I12" s="117">
        <v>0</v>
      </c>
      <c r="J12" s="432" t="s">
        <v>65</v>
      </c>
      <c r="K12" s="433"/>
      <c r="L12" s="115">
        <f>IF($I$8=基本!$F$4,基本!$O$9,IF($I$8=基本!$F$13,基本!$O$18,IF($I$8=基本!$F$22,基本!$O$27,IF($I$8=基本!$F$31,基本!$O$36,IF($I$8=基本!$F$40,基本!$O$45,0)))))</f>
        <v>5</v>
      </c>
    </row>
    <row r="13" spans="1:12" ht="17.25">
      <c r="A13" s="28"/>
      <c r="B13" s="485" t="str">
        <f>"　　　　　　　　　　　　　　　　　　　　　" &amp; 基本!C8 &amp; "[" &amp; $I$15 &amp; "] ダメージ "</f>
        <v xml:space="preserve">　　　　　　　　　　　　　　　　　　　　　6[力場] ダメージ </v>
      </c>
      <c r="C13" s="486"/>
      <c r="D13" s="486"/>
      <c r="E13" s="486"/>
      <c r="F13" s="486"/>
      <c r="G13" s="487"/>
      <c r="H13" s="73" t="s">
        <v>128</v>
      </c>
      <c r="I13" s="117">
        <v>3</v>
      </c>
      <c r="J13" s="116" t="s">
        <v>54</v>
      </c>
      <c r="K13" s="117">
        <v>6</v>
      </c>
    </row>
    <row r="14" spans="1:12">
      <c r="A14" s="28"/>
      <c r="B14" s="405"/>
      <c r="C14" s="406"/>
      <c r="D14" s="406"/>
      <c r="E14" s="406"/>
      <c r="F14" s="406"/>
      <c r="G14" s="407"/>
      <c r="H14" s="116" t="s">
        <v>61</v>
      </c>
      <c r="I14" s="117">
        <v>3</v>
      </c>
      <c r="J14" s="116" t="s">
        <v>54</v>
      </c>
      <c r="K14" s="117">
        <v>6</v>
      </c>
    </row>
    <row r="15" spans="1:12">
      <c r="A15" s="28"/>
      <c r="B15" s="405"/>
      <c r="C15" s="406"/>
      <c r="D15" s="406"/>
      <c r="E15" s="406"/>
      <c r="F15" s="406"/>
      <c r="G15" s="407"/>
      <c r="H15" s="116" t="s">
        <v>74</v>
      </c>
      <c r="I15" s="117" t="s">
        <v>114</v>
      </c>
    </row>
    <row r="16" spans="1:12">
      <c r="A16" s="28"/>
      <c r="B16" s="405"/>
      <c r="C16" s="406"/>
      <c r="D16" s="406"/>
      <c r="E16" s="406"/>
      <c r="F16" s="406"/>
      <c r="G16" s="407"/>
      <c r="H16" s="73" t="s">
        <v>259</v>
      </c>
      <c r="I16" s="129">
        <v>1</v>
      </c>
      <c r="J16" s="128" t="s">
        <v>54</v>
      </c>
      <c r="K16" s="129">
        <v>6</v>
      </c>
      <c r="L16" s="129" t="s">
        <v>109</v>
      </c>
    </row>
    <row r="17" spans="1:12">
      <c r="A17" s="28"/>
      <c r="B17" s="405"/>
      <c r="C17" s="406"/>
      <c r="D17" s="406"/>
      <c r="E17" s="406"/>
      <c r="F17" s="406"/>
      <c r="G17" s="407"/>
      <c r="J17"/>
      <c r="K17"/>
    </row>
    <row r="18" spans="1:12">
      <c r="A18" s="28"/>
      <c r="B18" s="476"/>
      <c r="C18" s="477"/>
      <c r="D18" s="477"/>
      <c r="E18" s="477"/>
      <c r="F18" s="477"/>
      <c r="G18" s="478"/>
      <c r="J18"/>
      <c r="K18"/>
    </row>
    <row r="19" spans="1:12">
      <c r="A19" s="28"/>
      <c r="B19" s="405"/>
      <c r="C19" s="406"/>
      <c r="D19" s="406"/>
      <c r="E19" s="406"/>
      <c r="F19" s="406"/>
      <c r="G19" s="407"/>
      <c r="J19"/>
      <c r="K19"/>
    </row>
    <row r="20" spans="1:12">
      <c r="A20" s="28"/>
      <c r="B20" s="405"/>
      <c r="C20" s="406"/>
      <c r="D20" s="406"/>
      <c r="E20" s="406"/>
      <c r="F20" s="406"/>
      <c r="G20" s="407"/>
      <c r="J20"/>
      <c r="K20"/>
    </row>
    <row r="21" spans="1:12">
      <c r="A21" s="28"/>
      <c r="B21" s="405"/>
      <c r="C21" s="406"/>
      <c r="D21" s="406"/>
      <c r="E21" s="406"/>
      <c r="F21" s="406"/>
      <c r="G21" s="407"/>
      <c r="J21"/>
      <c r="K21"/>
    </row>
    <row r="22" spans="1:12">
      <c r="A22" s="30"/>
      <c r="B22" s="411"/>
      <c r="C22" s="412"/>
      <c r="D22" s="412"/>
      <c r="E22" s="412"/>
      <c r="F22" s="412"/>
      <c r="G22" s="413"/>
      <c r="J22"/>
      <c r="K22"/>
    </row>
    <row r="23" spans="1:12" ht="24" customHeight="1">
      <c r="A23" s="409" t="s">
        <v>101</v>
      </c>
      <c r="B23" s="409"/>
      <c r="C23" s="409"/>
      <c r="D23" s="409"/>
      <c r="E23" s="409"/>
      <c r="F23" s="409"/>
      <c r="G23" s="409"/>
      <c r="I23"/>
      <c r="J23"/>
      <c r="K23"/>
    </row>
    <row r="24" spans="1:12" ht="13.5" customHeight="1">
      <c r="A24" s="420" t="s">
        <v>330</v>
      </c>
      <c r="B24" s="420"/>
      <c r="C24" s="420"/>
      <c r="D24" s="420"/>
      <c r="E24" s="420"/>
      <c r="F24" s="420"/>
      <c r="G24" s="420"/>
      <c r="I24"/>
      <c r="J24"/>
      <c r="K24"/>
    </row>
    <row r="25" spans="1:12" ht="13.5" customHeight="1">
      <c r="A25" s="410" t="s">
        <v>331</v>
      </c>
      <c r="B25" s="410"/>
      <c r="C25" s="410"/>
      <c r="D25" s="410"/>
      <c r="E25" s="410"/>
      <c r="F25" s="410"/>
      <c r="G25" s="410"/>
    </row>
    <row r="26" spans="1:12">
      <c r="A26" s="412"/>
      <c r="B26" s="412"/>
      <c r="C26" s="412"/>
      <c r="D26" s="412"/>
      <c r="E26" s="412"/>
      <c r="F26" s="412"/>
      <c r="G26" s="412"/>
    </row>
    <row r="27" spans="1:12">
      <c r="A27" s="414" t="s">
        <v>279</v>
      </c>
      <c r="B27" s="415"/>
      <c r="C27" s="415"/>
      <c r="D27" s="415"/>
      <c r="E27" s="415"/>
      <c r="F27" s="415"/>
      <c r="G27" s="416"/>
    </row>
    <row r="28" spans="1:12" s="1" customFormat="1">
      <c r="A28" s="405"/>
      <c r="B28" s="406"/>
      <c r="C28" s="406"/>
      <c r="D28" s="406"/>
      <c r="E28" s="406"/>
      <c r="F28" s="406"/>
      <c r="G28" s="407"/>
      <c r="L28"/>
    </row>
    <row r="29" spans="1:12" s="1" customFormat="1">
      <c r="A29" s="405" t="s">
        <v>357</v>
      </c>
      <c r="B29" s="406"/>
      <c r="C29" s="406"/>
      <c r="D29" s="406"/>
      <c r="E29" s="406"/>
      <c r="F29" s="406"/>
      <c r="G29" s="407"/>
      <c r="L29"/>
    </row>
    <row r="30" spans="1:12" s="1" customFormat="1">
      <c r="A30" s="405"/>
      <c r="B30" s="406"/>
      <c r="C30" s="406"/>
      <c r="D30" s="406"/>
      <c r="E30" s="406"/>
      <c r="F30" s="406"/>
      <c r="G30" s="407"/>
      <c r="L30"/>
    </row>
    <row r="31" spans="1:12" s="1" customFormat="1">
      <c r="A31" s="405" t="s">
        <v>263</v>
      </c>
      <c r="B31" s="406"/>
      <c r="C31" s="406"/>
      <c r="D31" s="406"/>
      <c r="E31" s="406"/>
      <c r="F31" s="406"/>
      <c r="G31" s="407"/>
      <c r="L31"/>
    </row>
    <row r="32" spans="1:12">
      <c r="A32" s="405" t="s">
        <v>287</v>
      </c>
      <c r="B32" s="406"/>
      <c r="C32" s="406"/>
      <c r="D32" s="406"/>
      <c r="E32" s="406"/>
      <c r="F32" s="406"/>
      <c r="G32" s="407"/>
    </row>
    <row r="33" spans="1:12" s="1" customFormat="1">
      <c r="A33" s="405" t="s">
        <v>288</v>
      </c>
      <c r="B33" s="406"/>
      <c r="C33" s="406"/>
      <c r="D33" s="406"/>
      <c r="E33" s="406"/>
      <c r="F33" s="406"/>
      <c r="G33" s="407"/>
      <c r="L33"/>
    </row>
    <row r="34" spans="1:12" s="1" customFormat="1">
      <c r="A34" s="405" t="s">
        <v>289</v>
      </c>
      <c r="B34" s="406"/>
      <c r="C34" s="406"/>
      <c r="D34" s="406"/>
      <c r="E34" s="406"/>
      <c r="F34" s="406"/>
      <c r="G34" s="407"/>
      <c r="L34"/>
    </row>
    <row r="35" spans="1:12" s="1" customFormat="1">
      <c r="A35" s="405" t="s">
        <v>290</v>
      </c>
      <c r="B35" s="406"/>
      <c r="C35" s="406"/>
      <c r="D35" s="406"/>
      <c r="E35" s="406"/>
      <c r="F35" s="406"/>
      <c r="G35" s="407"/>
      <c r="L35"/>
    </row>
    <row r="36" spans="1:12" s="1" customFormat="1">
      <c r="A36" s="405" t="s">
        <v>291</v>
      </c>
      <c r="B36" s="406"/>
      <c r="C36" s="406"/>
      <c r="D36" s="406"/>
      <c r="E36" s="406"/>
      <c r="F36" s="406"/>
      <c r="G36" s="407"/>
      <c r="L36"/>
    </row>
    <row r="37" spans="1:12" s="1" customFormat="1">
      <c r="A37" s="405" t="s">
        <v>292</v>
      </c>
      <c r="B37" s="406"/>
      <c r="C37" s="406"/>
      <c r="D37" s="406"/>
      <c r="E37" s="406"/>
      <c r="F37" s="406"/>
      <c r="G37" s="407"/>
      <c r="L37"/>
    </row>
    <row r="38" spans="1:12" s="1" customFormat="1">
      <c r="A38" s="405" t="s">
        <v>358</v>
      </c>
      <c r="B38" s="406"/>
      <c r="C38" s="406"/>
      <c r="D38" s="406"/>
      <c r="E38" s="406"/>
      <c r="F38" s="406"/>
      <c r="G38" s="407"/>
      <c r="L38"/>
    </row>
    <row r="39" spans="1:12" s="1" customFormat="1">
      <c r="A39" s="405"/>
      <c r="B39" s="406"/>
      <c r="C39" s="406"/>
      <c r="D39" s="406"/>
      <c r="E39" s="406"/>
      <c r="F39" s="406"/>
      <c r="G39" s="407"/>
      <c r="L39"/>
    </row>
    <row r="40" spans="1:12">
      <c r="A40" s="405"/>
      <c r="B40" s="406"/>
      <c r="C40" s="406"/>
      <c r="D40" s="406"/>
      <c r="E40" s="406"/>
      <c r="F40" s="406"/>
      <c r="G40" s="407"/>
    </row>
    <row r="41" spans="1:12" s="1" customFormat="1">
      <c r="A41" s="405"/>
      <c r="B41" s="406"/>
      <c r="C41" s="406"/>
      <c r="D41" s="406"/>
      <c r="E41" s="406"/>
      <c r="F41" s="406"/>
      <c r="G41" s="407"/>
      <c r="L41"/>
    </row>
    <row r="42" spans="1:12" s="1" customFormat="1">
      <c r="A42" s="405"/>
      <c r="B42" s="406"/>
      <c r="C42" s="406"/>
      <c r="D42" s="406"/>
      <c r="E42" s="406"/>
      <c r="F42" s="406"/>
      <c r="G42" s="407"/>
      <c r="L42"/>
    </row>
    <row r="43" spans="1:12" s="1" customFormat="1">
      <c r="A43" s="405"/>
      <c r="B43" s="406"/>
      <c r="C43" s="406"/>
      <c r="D43" s="406"/>
      <c r="E43" s="406"/>
      <c r="F43" s="406"/>
      <c r="G43" s="407"/>
      <c r="L43"/>
    </row>
    <row r="44" spans="1:12" s="1" customFormat="1">
      <c r="A44" s="405"/>
      <c r="B44" s="406"/>
      <c r="C44" s="406"/>
      <c r="D44" s="406"/>
      <c r="E44" s="406"/>
      <c r="F44" s="406"/>
      <c r="G44" s="407"/>
      <c r="L44"/>
    </row>
    <row r="45" spans="1:12" s="1" customFormat="1">
      <c r="A45" s="405"/>
      <c r="B45" s="406"/>
      <c r="C45" s="406"/>
      <c r="D45" s="406"/>
      <c r="E45" s="406"/>
      <c r="F45" s="406"/>
      <c r="G45" s="407"/>
      <c r="L45"/>
    </row>
    <row r="46" spans="1:12" s="1" customFormat="1">
      <c r="A46" s="405"/>
      <c r="B46" s="406"/>
      <c r="C46" s="406"/>
      <c r="D46" s="406"/>
      <c r="E46" s="406"/>
      <c r="F46" s="406"/>
      <c r="G46" s="407"/>
      <c r="L46"/>
    </row>
    <row r="47" spans="1:12" s="1" customFormat="1">
      <c r="A47" s="405"/>
      <c r="B47" s="406"/>
      <c r="C47" s="406"/>
      <c r="D47" s="406"/>
      <c r="E47" s="406"/>
      <c r="F47" s="406"/>
      <c r="G47" s="407"/>
      <c r="L47"/>
    </row>
    <row r="48" spans="1:12" s="1" customFormat="1">
      <c r="A48" s="405"/>
      <c r="B48" s="406"/>
      <c r="C48" s="406"/>
      <c r="D48" s="406"/>
      <c r="E48" s="406"/>
      <c r="F48" s="406"/>
      <c r="G48" s="407"/>
      <c r="L48"/>
    </row>
    <row r="49" spans="1:12" s="1" customFormat="1">
      <c r="A49" s="405"/>
      <c r="B49" s="406"/>
      <c r="C49" s="406"/>
      <c r="D49" s="406"/>
      <c r="E49" s="406"/>
      <c r="F49" s="406"/>
      <c r="G49" s="407"/>
      <c r="L49"/>
    </row>
    <row r="50" spans="1:12" s="1" customFormat="1">
      <c r="A50" s="405"/>
      <c r="B50" s="406"/>
      <c r="C50" s="406"/>
      <c r="D50" s="406"/>
      <c r="E50" s="406"/>
      <c r="F50" s="406"/>
      <c r="G50" s="407"/>
      <c r="L50"/>
    </row>
    <row r="51" spans="1:12" s="1" customFormat="1">
      <c r="A51" s="405"/>
      <c r="B51" s="406"/>
      <c r="C51" s="406"/>
      <c r="D51" s="406"/>
      <c r="E51" s="406"/>
      <c r="F51" s="406"/>
      <c r="G51" s="407"/>
      <c r="L51"/>
    </row>
    <row r="52" spans="1:12" s="1" customFormat="1">
      <c r="A52" s="405"/>
      <c r="B52" s="406"/>
      <c r="C52" s="406"/>
      <c r="D52" s="406"/>
      <c r="E52" s="406"/>
      <c r="F52" s="406"/>
      <c r="G52" s="407"/>
      <c r="L52"/>
    </row>
    <row r="53" spans="1:12" s="1" customFormat="1">
      <c r="A53" s="405"/>
      <c r="B53" s="406"/>
      <c r="C53" s="406"/>
      <c r="D53" s="406"/>
      <c r="E53" s="406"/>
      <c r="F53" s="406"/>
      <c r="G53" s="407"/>
      <c r="L53"/>
    </row>
    <row r="54" spans="1:12" s="1" customFormat="1">
      <c r="A54" s="405"/>
      <c r="B54" s="406"/>
      <c r="C54" s="406"/>
      <c r="D54" s="406"/>
      <c r="E54" s="406"/>
      <c r="F54" s="406"/>
      <c r="G54" s="407"/>
      <c r="L54"/>
    </row>
    <row r="55" spans="1:12" s="1" customFormat="1">
      <c r="A55" s="411"/>
      <c r="B55" s="412"/>
      <c r="C55" s="412"/>
      <c r="D55" s="412"/>
      <c r="E55" s="412"/>
      <c r="F55" s="412"/>
      <c r="G55" s="413"/>
      <c r="L55"/>
    </row>
    <row r="56" spans="1:12" s="1" customFormat="1" ht="21">
      <c r="A56" s="40" t="s">
        <v>35</v>
      </c>
      <c r="B56" s="120">
        <f>$B$1</f>
        <v>2</v>
      </c>
      <c r="C56" s="41" t="s">
        <v>48</v>
      </c>
      <c r="D56" s="42" t="str">
        <f>$E$1</f>
        <v>一日毎</v>
      </c>
      <c r="E56" s="469" t="str">
        <f>$B$2</f>
        <v>ガーディアンブレーズ</v>
      </c>
      <c r="F56" s="470"/>
      <c r="G56" s="471"/>
      <c r="L56"/>
    </row>
  </sheetData>
  <mergeCells count="58">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28:G28"/>
    <mergeCell ref="B17:G17"/>
    <mergeCell ref="B18:G18"/>
    <mergeCell ref="B19:G19"/>
    <mergeCell ref="B20:G20"/>
    <mergeCell ref="A23:G23"/>
    <mergeCell ref="A24:G24"/>
    <mergeCell ref="A25:G25"/>
    <mergeCell ref="A26:G26"/>
    <mergeCell ref="A27:G27"/>
    <mergeCell ref="B21:G21"/>
    <mergeCell ref="B22:G22"/>
    <mergeCell ref="A39:G39"/>
    <mergeCell ref="A29:G29"/>
    <mergeCell ref="A30:G30"/>
    <mergeCell ref="A31:G31"/>
    <mergeCell ref="A32:G32"/>
    <mergeCell ref="A33:G33"/>
    <mergeCell ref="A34:G34"/>
    <mergeCell ref="A35:G35"/>
    <mergeCell ref="A36:G36"/>
    <mergeCell ref="A37:G37"/>
    <mergeCell ref="A38:G38"/>
    <mergeCell ref="A54:G54"/>
    <mergeCell ref="A55:G55"/>
    <mergeCell ref="E56:G56"/>
    <mergeCell ref="A45:G45"/>
    <mergeCell ref="A46:G46"/>
    <mergeCell ref="A47:G47"/>
    <mergeCell ref="A48:G48"/>
    <mergeCell ref="A49:G49"/>
    <mergeCell ref="A50:G50"/>
    <mergeCell ref="A51:G51"/>
    <mergeCell ref="A52:G52"/>
    <mergeCell ref="A53:G53"/>
    <mergeCell ref="A40:G40"/>
    <mergeCell ref="A41:G41"/>
    <mergeCell ref="A42:G42"/>
    <mergeCell ref="A43:G43"/>
    <mergeCell ref="A44:G4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5"/>
  <sheetViews>
    <sheetView tabSelected="1" workbookViewId="0">
      <selection activeCell="A52" sqref="A52:G52"/>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6</v>
      </c>
      <c r="C1" s="461"/>
      <c r="D1" s="32" t="s">
        <v>48</v>
      </c>
      <c r="E1" s="33" t="s">
        <v>70</v>
      </c>
      <c r="F1" s="462"/>
      <c r="G1" s="463"/>
      <c r="H1" s="23" t="s">
        <v>66</v>
      </c>
    </row>
    <row r="2" spans="1:12" ht="24.75" customHeight="1">
      <c r="A2" s="32" t="s">
        <v>0</v>
      </c>
      <c r="B2" s="464" t="s">
        <v>236</v>
      </c>
      <c r="C2" s="464"/>
      <c r="D2" s="464"/>
      <c r="E2" s="464"/>
      <c r="F2" s="464"/>
      <c r="G2" s="464"/>
      <c r="H2" s="23" t="s">
        <v>67</v>
      </c>
    </row>
    <row r="3" spans="1:12" ht="19.5" customHeight="1">
      <c r="A3" s="74" t="s">
        <v>59</v>
      </c>
      <c r="B3" s="1"/>
      <c r="C3" s="1"/>
      <c r="D3" s="1"/>
      <c r="I3" s="23"/>
    </row>
    <row r="4" spans="1:12">
      <c r="A4" s="25" t="s">
        <v>57</v>
      </c>
      <c r="B4" s="399" t="s">
        <v>237</v>
      </c>
      <c r="C4" s="400"/>
      <c r="D4" s="400"/>
      <c r="E4" s="400"/>
      <c r="F4" s="400"/>
      <c r="G4" s="401"/>
    </row>
    <row r="5" spans="1:12">
      <c r="A5" s="26" t="s">
        <v>45</v>
      </c>
      <c r="B5" s="399" t="s">
        <v>238</v>
      </c>
      <c r="C5" s="400"/>
      <c r="D5" s="400"/>
      <c r="E5" s="400"/>
      <c r="F5" s="400"/>
      <c r="G5" s="401"/>
    </row>
    <row r="6" spans="1:12">
      <c r="A6" s="26" t="s">
        <v>8</v>
      </c>
      <c r="B6" s="490" t="s">
        <v>6</v>
      </c>
      <c r="C6" s="491"/>
      <c r="D6" s="492"/>
      <c r="E6" s="116" t="s">
        <v>52</v>
      </c>
      <c r="F6" s="115" t="str">
        <f>IF($I$6 = 0,"", $I$6)</f>
        <v>遠隔</v>
      </c>
      <c r="G6" s="115">
        <f>IF($J$6 = 0,"", $J$6)</f>
        <v>10</v>
      </c>
      <c r="H6" s="116" t="s">
        <v>52</v>
      </c>
      <c r="I6" s="117" t="s">
        <v>53</v>
      </c>
      <c r="J6" s="117">
        <v>10</v>
      </c>
    </row>
    <row r="7" spans="1:12">
      <c r="A7" s="27" t="s">
        <v>7</v>
      </c>
      <c r="B7" s="399"/>
      <c r="C7" s="400"/>
      <c r="D7" s="401"/>
      <c r="E7" s="116" t="s">
        <v>94</v>
      </c>
      <c r="F7" s="115" t="str">
        <f>IF($I$7 = 0,"", $I$7)</f>
        <v/>
      </c>
      <c r="G7" s="115" t="str">
        <f>IF($J$7 = 0,"", $J$7)</f>
        <v/>
      </c>
      <c r="H7" s="116" t="s">
        <v>94</v>
      </c>
      <c r="I7" s="117"/>
      <c r="J7" s="117">
        <v>0</v>
      </c>
    </row>
    <row r="8" spans="1:12">
      <c r="A8" s="29" t="s">
        <v>76</v>
      </c>
      <c r="B8" s="493" t="s">
        <v>239</v>
      </c>
      <c r="C8" s="403"/>
      <c r="D8" s="403"/>
      <c r="E8" s="403"/>
      <c r="F8" s="403"/>
      <c r="G8" s="404"/>
      <c r="H8" s="116" t="s">
        <v>127</v>
      </c>
      <c r="I8" s="117" t="s">
        <v>117</v>
      </c>
      <c r="J8" s="23" t="s">
        <v>77</v>
      </c>
    </row>
    <row r="9" spans="1:12">
      <c r="A9" s="28"/>
      <c r="B9" s="479" t="s">
        <v>243</v>
      </c>
      <c r="C9" s="480"/>
      <c r="D9" s="480"/>
      <c r="E9" s="480"/>
      <c r="F9" s="480"/>
      <c r="G9" s="481"/>
      <c r="H9" s="116" t="s">
        <v>62</v>
      </c>
      <c r="I9" s="117" t="s">
        <v>17</v>
      </c>
      <c r="J9" s="115">
        <f>IF($I$9 = "筋力",基本!$C$5,IF($I$9 = "耐久力",基本!$C$6,IF($I$9 = "敏捷力",基本!$C$7,IF($I$9 = "知力",基本!$C$8,IF($I$9 = "判断力",基本!$C$9,IF($I$9 = "魅力",基本!$C$10,""))))))</f>
        <v>6</v>
      </c>
      <c r="K9" s="117" t="s">
        <v>22</v>
      </c>
    </row>
    <row r="10" spans="1:12">
      <c r="A10" s="95"/>
      <c r="B10" s="494" t="s">
        <v>244</v>
      </c>
      <c r="C10" s="477"/>
      <c r="D10" s="477"/>
      <c r="E10" s="477"/>
      <c r="F10" s="477"/>
      <c r="G10" s="478"/>
      <c r="H10" s="116" t="s">
        <v>72</v>
      </c>
      <c r="I10" s="117">
        <v>0</v>
      </c>
      <c r="J10" s="432" t="s">
        <v>64</v>
      </c>
      <c r="K10" s="433"/>
      <c r="L10" s="115">
        <f>IF($I$8=基本!$F$4,基本!$O$7,IF($I$8=基本!$F$13,基本!$O$16,IF($I$8=基本!$F$22,基本!$O$25,IF($I$8=基本!$F$31,基本!$O$34,IF($I$8=基本!$F$40,基本!$O$43,0)))))</f>
        <v>12</v>
      </c>
    </row>
    <row r="11" spans="1:12">
      <c r="A11" s="28"/>
      <c r="B11" s="489" t="s">
        <v>297</v>
      </c>
      <c r="C11" s="480"/>
      <c r="D11" s="480"/>
      <c r="E11" s="480"/>
      <c r="F11" s="480"/>
      <c r="G11" s="481"/>
      <c r="H11" s="72" t="s">
        <v>63</v>
      </c>
      <c r="I11" s="117" t="s">
        <v>17</v>
      </c>
      <c r="J11" s="68">
        <f>IF($I$9 = "筋力",基本!$C$5,IF($I$11 = "耐久力",基本!$C$6,IF($I$11 = "敏捷力",基本!$C$7,IF($I$11 = "知力",基本!$C$8,IF($I$11 = "判断力",基本!$C$9,IF($I$11 = "魅力",基本!$C$10,""))))))</f>
        <v>6</v>
      </c>
      <c r="L11" s="1"/>
    </row>
    <row r="12" spans="1:12">
      <c r="A12" s="28"/>
      <c r="B12" s="479" t="s">
        <v>298</v>
      </c>
      <c r="C12" s="480"/>
      <c r="D12" s="480"/>
      <c r="E12" s="480"/>
      <c r="F12" s="480"/>
      <c r="G12" s="481"/>
      <c r="H12" s="116" t="s">
        <v>73</v>
      </c>
      <c r="I12" s="117">
        <v>0</v>
      </c>
      <c r="J12" s="432" t="s">
        <v>65</v>
      </c>
      <c r="K12" s="433"/>
      <c r="L12" s="115">
        <f>IF($I$8=基本!$F$4,基本!$O$9,IF($I$8=基本!$F$13,基本!$O$18,IF($I$8=基本!$F$22,基本!$O$27,IF($I$8=基本!$F$31,基本!$O$36,IF($I$8=基本!$F$40,基本!$O$45,0)))))</f>
        <v>5</v>
      </c>
    </row>
    <row r="13" spans="1:12" ht="17.25">
      <c r="A13" s="28"/>
      <c r="B13" s="479" t="s">
        <v>300</v>
      </c>
      <c r="C13" s="480"/>
      <c r="D13" s="480"/>
      <c r="E13" s="480"/>
      <c r="F13" s="480"/>
      <c r="G13" s="481"/>
      <c r="H13" s="73" t="s">
        <v>128</v>
      </c>
      <c r="I13" s="117">
        <v>3</v>
      </c>
      <c r="J13" s="116" t="s">
        <v>54</v>
      </c>
      <c r="K13" s="117">
        <v>6</v>
      </c>
    </row>
    <row r="14" spans="1:12">
      <c r="A14" s="28"/>
      <c r="B14" s="476"/>
      <c r="C14" s="477"/>
      <c r="D14" s="477"/>
      <c r="E14" s="477"/>
      <c r="F14" s="477"/>
      <c r="G14" s="478"/>
      <c r="H14" s="116" t="s">
        <v>61</v>
      </c>
      <c r="I14" s="117">
        <v>3</v>
      </c>
      <c r="J14" s="116" t="s">
        <v>54</v>
      </c>
      <c r="K14" s="117">
        <v>6</v>
      </c>
    </row>
    <row r="15" spans="1:12">
      <c r="A15" s="28"/>
      <c r="B15" s="476" t="s">
        <v>240</v>
      </c>
      <c r="C15" s="477"/>
      <c r="D15" s="477"/>
      <c r="E15" s="477"/>
      <c r="F15" s="477"/>
      <c r="G15" s="478"/>
      <c r="H15" s="116" t="s">
        <v>74</v>
      </c>
      <c r="I15" s="117" t="s">
        <v>114</v>
      </c>
    </row>
    <row r="16" spans="1:12">
      <c r="A16" s="28"/>
      <c r="B16" s="405" t="s">
        <v>241</v>
      </c>
      <c r="C16" s="406"/>
      <c r="D16" s="406"/>
      <c r="E16" s="406"/>
      <c r="F16" s="406"/>
      <c r="G16" s="407"/>
      <c r="H16" s="73" t="s">
        <v>259</v>
      </c>
      <c r="I16" s="129">
        <v>1</v>
      </c>
      <c r="J16" s="128" t="s">
        <v>54</v>
      </c>
      <c r="K16" s="129">
        <v>6</v>
      </c>
      <c r="L16" s="129" t="s">
        <v>109</v>
      </c>
    </row>
    <row r="17" spans="1:11">
      <c r="A17" s="28"/>
      <c r="B17" s="405" t="s">
        <v>242</v>
      </c>
      <c r="C17" s="406"/>
      <c r="D17" s="406"/>
      <c r="E17" s="406"/>
      <c r="F17" s="406"/>
      <c r="G17" s="407"/>
      <c r="J17"/>
      <c r="K17"/>
    </row>
    <row r="18" spans="1:11">
      <c r="A18" s="28"/>
      <c r="B18" s="476"/>
      <c r="C18" s="477"/>
      <c r="D18" s="477"/>
      <c r="E18" s="477"/>
      <c r="F18" s="477"/>
      <c r="G18" s="478"/>
      <c r="J18"/>
      <c r="K18"/>
    </row>
    <row r="19" spans="1:11">
      <c r="A19" s="28"/>
      <c r="B19" s="405"/>
      <c r="C19" s="406"/>
      <c r="D19" s="406"/>
      <c r="E19" s="406"/>
      <c r="F19" s="406"/>
      <c r="G19" s="407"/>
      <c r="J19"/>
      <c r="K19"/>
    </row>
    <row r="20" spans="1:11">
      <c r="A20" s="28"/>
      <c r="B20" s="405"/>
      <c r="C20" s="406"/>
      <c r="D20" s="406"/>
      <c r="E20" s="406"/>
      <c r="F20" s="406"/>
      <c r="G20" s="407"/>
      <c r="J20"/>
      <c r="K20"/>
    </row>
    <row r="21" spans="1:11">
      <c r="A21" s="28"/>
      <c r="B21" s="405"/>
      <c r="C21" s="406"/>
      <c r="D21" s="406"/>
      <c r="E21" s="406"/>
      <c r="F21" s="406"/>
      <c r="G21" s="407"/>
      <c r="J21"/>
      <c r="K21"/>
    </row>
    <row r="22" spans="1:11">
      <c r="A22" s="30"/>
      <c r="B22" s="411"/>
      <c r="C22" s="412"/>
      <c r="D22" s="412"/>
      <c r="E22" s="412"/>
      <c r="F22" s="412"/>
      <c r="G22" s="413"/>
      <c r="J22"/>
      <c r="K22"/>
    </row>
    <row r="23" spans="1:11" ht="24" customHeight="1">
      <c r="A23" s="409" t="s">
        <v>328</v>
      </c>
      <c r="B23" s="409"/>
      <c r="C23" s="409"/>
      <c r="D23" s="409"/>
      <c r="E23" s="409"/>
      <c r="F23" s="409"/>
      <c r="G23" s="409"/>
      <c r="I23"/>
      <c r="J23"/>
      <c r="K23"/>
    </row>
    <row r="24" spans="1:11">
      <c r="A24" s="410" t="s">
        <v>152</v>
      </c>
      <c r="B24" s="410"/>
      <c r="C24" s="410"/>
      <c r="D24" s="410"/>
      <c r="E24" s="410"/>
      <c r="F24" s="410"/>
      <c r="G24" s="410"/>
    </row>
    <row r="25" spans="1:11">
      <c r="A25" s="410" t="s">
        <v>261</v>
      </c>
      <c r="B25" s="410"/>
      <c r="C25" s="410"/>
      <c r="D25" s="410"/>
      <c r="E25" s="410"/>
      <c r="F25" s="410"/>
      <c r="G25" s="410"/>
    </row>
    <row r="26" spans="1:11" ht="24" customHeight="1">
      <c r="A26" s="409" t="s">
        <v>101</v>
      </c>
      <c r="B26" s="409"/>
      <c r="C26" s="409"/>
      <c r="D26" s="409"/>
      <c r="E26" s="409"/>
      <c r="F26" s="409"/>
      <c r="G26" s="409"/>
      <c r="I26"/>
      <c r="J26"/>
      <c r="K26"/>
    </row>
    <row r="27" spans="1:11" ht="13.5" customHeight="1">
      <c r="A27" s="420" t="s">
        <v>330</v>
      </c>
      <c r="B27" s="420"/>
      <c r="C27" s="420"/>
      <c r="D27" s="420"/>
      <c r="E27" s="420"/>
      <c r="F27" s="420"/>
      <c r="G27" s="420"/>
      <c r="I27"/>
      <c r="J27"/>
      <c r="K27"/>
    </row>
    <row r="28" spans="1:11" ht="13.5" customHeight="1">
      <c r="A28" s="410" t="s">
        <v>331</v>
      </c>
      <c r="B28" s="410"/>
      <c r="C28" s="410"/>
      <c r="D28" s="410"/>
      <c r="E28" s="410"/>
      <c r="F28" s="410"/>
      <c r="G28" s="410"/>
    </row>
    <row r="29" spans="1:11" s="362" customFormat="1" ht="17.25" customHeight="1">
      <c r="A29" s="409" t="s">
        <v>525</v>
      </c>
      <c r="B29" s="409"/>
      <c r="C29" s="409"/>
      <c r="D29" s="409"/>
      <c r="E29" s="409"/>
      <c r="F29" s="409"/>
      <c r="G29" s="409"/>
      <c r="H29" s="384"/>
    </row>
    <row r="30" spans="1:11" s="383" customFormat="1" ht="13.5" customHeight="1">
      <c r="A30" s="420" t="s">
        <v>527</v>
      </c>
      <c r="B30" s="420"/>
      <c r="C30" s="420"/>
      <c r="D30" s="420"/>
      <c r="E30" s="420"/>
      <c r="F30" s="420"/>
      <c r="G30" s="420"/>
      <c r="H30" s="384"/>
    </row>
    <row r="31" spans="1:11" s="383" customFormat="1" ht="13.5" customHeight="1">
      <c r="A31" s="410" t="s">
        <v>526</v>
      </c>
      <c r="B31" s="410"/>
      <c r="C31" s="410"/>
      <c r="D31" s="410"/>
      <c r="E31" s="410"/>
      <c r="F31" s="410"/>
      <c r="G31" s="410"/>
      <c r="H31" s="384"/>
      <c r="I31" s="384"/>
      <c r="J31" s="384"/>
      <c r="K31" s="384"/>
    </row>
    <row r="32" spans="1:11" s="362" customFormat="1" ht="17.25" customHeight="1">
      <c r="A32" s="409" t="s">
        <v>569</v>
      </c>
      <c r="B32" s="409"/>
      <c r="C32" s="409"/>
      <c r="D32" s="409"/>
      <c r="E32" s="409"/>
      <c r="F32" s="409"/>
      <c r="G32" s="409"/>
      <c r="H32" s="384"/>
    </row>
    <row r="33" spans="1:12" s="383" customFormat="1" ht="13.5" customHeight="1">
      <c r="A33" s="420" t="s">
        <v>570</v>
      </c>
      <c r="B33" s="420"/>
      <c r="C33" s="420"/>
      <c r="D33" s="420"/>
      <c r="E33" s="420"/>
      <c r="F33" s="420"/>
      <c r="G33" s="420"/>
      <c r="H33" s="384"/>
    </row>
    <row r="34" spans="1:12" s="383" customFormat="1" ht="13.5" customHeight="1">
      <c r="A34" s="629" t="s">
        <v>571</v>
      </c>
      <c r="B34" s="629"/>
      <c r="C34" s="629"/>
      <c r="D34" s="629"/>
      <c r="E34" s="629"/>
      <c r="F34" s="629"/>
      <c r="G34" s="629"/>
      <c r="H34" s="384"/>
      <c r="I34" s="384"/>
      <c r="J34" s="384"/>
      <c r="K34" s="384"/>
    </row>
    <row r="35" spans="1:12">
      <c r="A35" s="412"/>
      <c r="B35" s="412"/>
      <c r="C35" s="412"/>
      <c r="D35" s="412"/>
      <c r="E35" s="412"/>
      <c r="F35" s="412"/>
      <c r="G35" s="412"/>
    </row>
    <row r="36" spans="1:12">
      <c r="A36" s="414" t="s">
        <v>60</v>
      </c>
      <c r="B36" s="415"/>
      <c r="C36" s="415"/>
      <c r="D36" s="415"/>
      <c r="E36" s="415"/>
      <c r="F36" s="415"/>
      <c r="G36" s="416"/>
    </row>
    <row r="37" spans="1:12">
      <c r="A37" s="405"/>
      <c r="B37" s="406"/>
      <c r="C37" s="406"/>
      <c r="D37" s="406"/>
      <c r="E37" s="406"/>
      <c r="F37" s="406"/>
      <c r="G37" s="407"/>
    </row>
    <row r="38" spans="1:12">
      <c r="A38" s="405" t="s">
        <v>359</v>
      </c>
      <c r="B38" s="406"/>
      <c r="C38" s="406"/>
      <c r="D38" s="406"/>
      <c r="E38" s="406"/>
      <c r="F38" s="406"/>
      <c r="G38" s="407"/>
    </row>
    <row r="39" spans="1:12" s="1" customFormat="1">
      <c r="A39" s="405"/>
      <c r="B39" s="406"/>
      <c r="C39" s="406"/>
      <c r="D39" s="406"/>
      <c r="E39" s="406"/>
      <c r="F39" s="406"/>
      <c r="G39" s="407"/>
      <c r="L39"/>
    </row>
    <row r="40" spans="1:12" s="1" customFormat="1">
      <c r="A40" s="405" t="s">
        <v>293</v>
      </c>
      <c r="B40" s="406"/>
      <c r="C40" s="406"/>
      <c r="D40" s="406"/>
      <c r="E40" s="406"/>
      <c r="F40" s="406"/>
      <c r="G40" s="407"/>
      <c r="L40"/>
    </row>
    <row r="41" spans="1:12" s="1" customFormat="1">
      <c r="A41" s="405" t="s">
        <v>360</v>
      </c>
      <c r="B41" s="406"/>
      <c r="C41" s="406"/>
      <c r="D41" s="406"/>
      <c r="E41" s="406"/>
      <c r="F41" s="406"/>
      <c r="G41" s="407"/>
      <c r="L41"/>
    </row>
    <row r="42" spans="1:12" s="1" customFormat="1">
      <c r="A42" s="405" t="s">
        <v>361</v>
      </c>
      <c r="B42" s="406"/>
      <c r="C42" s="406"/>
      <c r="D42" s="406"/>
      <c r="E42" s="406"/>
      <c r="F42" s="406"/>
      <c r="G42" s="407"/>
      <c r="L42"/>
    </row>
    <row r="43" spans="1:12" s="1" customFormat="1">
      <c r="A43" s="405" t="s">
        <v>294</v>
      </c>
      <c r="B43" s="406"/>
      <c r="C43" s="406"/>
      <c r="D43" s="406"/>
      <c r="E43" s="406"/>
      <c r="F43" s="406"/>
      <c r="G43" s="407"/>
      <c r="L43"/>
    </row>
    <row r="44" spans="1:12" s="1" customFormat="1">
      <c r="A44" s="405"/>
      <c r="B44" s="406"/>
      <c r="C44" s="406"/>
      <c r="D44" s="406"/>
      <c r="E44" s="406"/>
      <c r="F44" s="406"/>
      <c r="G44" s="407"/>
      <c r="L44"/>
    </row>
    <row r="45" spans="1:12" s="1" customFormat="1">
      <c r="A45" s="405" t="s">
        <v>362</v>
      </c>
      <c r="B45" s="406"/>
      <c r="C45" s="406"/>
      <c r="D45" s="406"/>
      <c r="E45" s="406"/>
      <c r="F45" s="406"/>
      <c r="G45" s="407"/>
      <c r="L45"/>
    </row>
    <row r="46" spans="1:12" s="1" customFormat="1">
      <c r="A46" s="405"/>
      <c r="B46" s="406"/>
      <c r="C46" s="406"/>
      <c r="D46" s="406"/>
      <c r="E46" s="406"/>
      <c r="F46" s="406"/>
      <c r="G46" s="407"/>
      <c r="L46"/>
    </row>
    <row r="47" spans="1:12" s="1" customFormat="1">
      <c r="A47" s="405" t="s">
        <v>295</v>
      </c>
      <c r="B47" s="406"/>
      <c r="C47" s="406"/>
      <c r="D47" s="406"/>
      <c r="E47" s="406"/>
      <c r="F47" s="406"/>
      <c r="G47" s="407"/>
      <c r="L47"/>
    </row>
    <row r="48" spans="1:12">
      <c r="A48" s="405" t="s">
        <v>296</v>
      </c>
      <c r="B48" s="406"/>
      <c r="C48" s="406"/>
      <c r="D48" s="406"/>
      <c r="E48" s="406"/>
      <c r="F48" s="406"/>
      <c r="G48" s="407"/>
    </row>
    <row r="49" spans="1:12" s="1" customFormat="1">
      <c r="A49" s="405"/>
      <c r="B49" s="406"/>
      <c r="C49" s="406"/>
      <c r="D49" s="406"/>
      <c r="E49" s="406"/>
      <c r="F49" s="406"/>
      <c r="G49" s="407"/>
      <c r="L49"/>
    </row>
    <row r="50" spans="1:12" s="1" customFormat="1">
      <c r="A50" s="405" t="s">
        <v>299</v>
      </c>
      <c r="B50" s="406"/>
      <c r="C50" s="406"/>
      <c r="D50" s="406"/>
      <c r="E50" s="406"/>
      <c r="F50" s="406"/>
      <c r="G50" s="407"/>
      <c r="L50"/>
    </row>
    <row r="51" spans="1:12" s="1" customFormat="1">
      <c r="A51" s="405" t="s">
        <v>363</v>
      </c>
      <c r="B51" s="406"/>
      <c r="C51" s="406"/>
      <c r="D51" s="406"/>
      <c r="E51" s="406"/>
      <c r="F51" s="406"/>
      <c r="G51" s="407"/>
      <c r="L51"/>
    </row>
    <row r="52" spans="1:12" s="1" customFormat="1">
      <c r="A52" s="405"/>
      <c r="B52" s="406"/>
      <c r="C52" s="406"/>
      <c r="D52" s="406"/>
      <c r="E52" s="406"/>
      <c r="F52" s="406"/>
      <c r="G52" s="407"/>
      <c r="L52"/>
    </row>
    <row r="53" spans="1:12" s="1" customFormat="1">
      <c r="A53" s="405"/>
      <c r="B53" s="406"/>
      <c r="C53" s="406"/>
      <c r="D53" s="406"/>
      <c r="E53" s="406"/>
      <c r="F53" s="406"/>
      <c r="G53" s="407"/>
      <c r="L53"/>
    </row>
    <row r="54" spans="1:12" s="1" customFormat="1">
      <c r="A54" s="411"/>
      <c r="B54" s="412"/>
      <c r="C54" s="412"/>
      <c r="D54" s="412"/>
      <c r="E54" s="412"/>
      <c r="F54" s="412"/>
      <c r="G54" s="413"/>
      <c r="L54"/>
    </row>
    <row r="55" spans="1:12" s="1" customFormat="1" ht="21">
      <c r="A55" s="40" t="s">
        <v>35</v>
      </c>
      <c r="B55" s="120">
        <f>$B$1</f>
        <v>6</v>
      </c>
      <c r="C55" s="41" t="s">
        <v>48</v>
      </c>
      <c r="D55" s="42" t="str">
        <f>$E$1</f>
        <v>一日毎</v>
      </c>
      <c r="E55" s="469" t="str">
        <f>$B$2</f>
        <v>スペクトラル･ハウンド</v>
      </c>
      <c r="F55" s="470"/>
      <c r="G55" s="471"/>
      <c r="L55"/>
    </row>
  </sheetData>
  <mergeCells count="57">
    <mergeCell ref="A34:G34"/>
    <mergeCell ref="A29:G29"/>
    <mergeCell ref="A30:G30"/>
    <mergeCell ref="A31:G31"/>
    <mergeCell ref="A32:G32"/>
    <mergeCell ref="A33:G33"/>
    <mergeCell ref="B11:G11"/>
    <mergeCell ref="B1:C1"/>
    <mergeCell ref="F1:G1"/>
    <mergeCell ref="B2:G2"/>
    <mergeCell ref="B4:G4"/>
    <mergeCell ref="B5:G5"/>
    <mergeCell ref="B6:D6"/>
    <mergeCell ref="B7:D7"/>
    <mergeCell ref="B8:G8"/>
    <mergeCell ref="B9:G9"/>
    <mergeCell ref="B10:G10"/>
    <mergeCell ref="J10:K10"/>
    <mergeCell ref="A38:G38"/>
    <mergeCell ref="B12:G12"/>
    <mergeCell ref="J12:K12"/>
    <mergeCell ref="B13:G13"/>
    <mergeCell ref="B14:G14"/>
    <mergeCell ref="B15:G15"/>
    <mergeCell ref="A26:G26"/>
    <mergeCell ref="B16:G16"/>
    <mergeCell ref="B17:G17"/>
    <mergeCell ref="B18:G18"/>
    <mergeCell ref="B19:G19"/>
    <mergeCell ref="A27:G27"/>
    <mergeCell ref="A28:G28"/>
    <mergeCell ref="A35:G35"/>
    <mergeCell ref="A36:G36"/>
    <mergeCell ref="A50:G50"/>
    <mergeCell ref="A39:G39"/>
    <mergeCell ref="A40:G40"/>
    <mergeCell ref="A41:G41"/>
    <mergeCell ref="A42:G42"/>
    <mergeCell ref="A43:G43"/>
    <mergeCell ref="A44:G44"/>
    <mergeCell ref="A45:G45"/>
    <mergeCell ref="A54:G54"/>
    <mergeCell ref="E55:G55"/>
    <mergeCell ref="B20:G20"/>
    <mergeCell ref="B21:G21"/>
    <mergeCell ref="B22:G22"/>
    <mergeCell ref="A53:G53"/>
    <mergeCell ref="A51:G51"/>
    <mergeCell ref="A23:G23"/>
    <mergeCell ref="A24:G24"/>
    <mergeCell ref="A25:G25"/>
    <mergeCell ref="A46:G46"/>
    <mergeCell ref="A47:G47"/>
    <mergeCell ref="A48:G48"/>
    <mergeCell ref="A49:G49"/>
    <mergeCell ref="A52:G52"/>
    <mergeCell ref="A37:G3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8"/>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10</v>
      </c>
      <c r="C1" s="461"/>
      <c r="D1" s="32" t="s">
        <v>48</v>
      </c>
      <c r="E1" s="33" t="s">
        <v>70</v>
      </c>
      <c r="F1" s="462"/>
      <c r="G1" s="463"/>
      <c r="H1" s="23" t="s">
        <v>66</v>
      </c>
    </row>
    <row r="2" spans="1:12" ht="24.75" customHeight="1">
      <c r="A2" s="32" t="s">
        <v>0</v>
      </c>
      <c r="B2" s="464" t="s">
        <v>245</v>
      </c>
      <c r="C2" s="464"/>
      <c r="D2" s="464"/>
      <c r="E2" s="464"/>
      <c r="F2" s="464"/>
      <c r="G2" s="464"/>
      <c r="H2" s="23" t="s">
        <v>67</v>
      </c>
    </row>
    <row r="3" spans="1:12" ht="19.5" customHeight="1">
      <c r="A3" s="74" t="s">
        <v>59</v>
      </c>
      <c r="B3" s="1"/>
      <c r="C3" s="1"/>
      <c r="D3" s="1"/>
      <c r="I3" s="23"/>
    </row>
    <row r="4" spans="1:12">
      <c r="A4" s="25" t="s">
        <v>57</v>
      </c>
      <c r="B4" s="399" t="s">
        <v>246</v>
      </c>
      <c r="C4" s="400"/>
      <c r="D4" s="400"/>
      <c r="E4" s="400"/>
      <c r="F4" s="400"/>
      <c r="G4" s="401"/>
    </row>
    <row r="5" spans="1:12">
      <c r="A5" s="26" t="s">
        <v>45</v>
      </c>
      <c r="B5" s="399" t="s">
        <v>233</v>
      </c>
      <c r="C5" s="400"/>
      <c r="D5" s="400"/>
      <c r="E5" s="400"/>
      <c r="F5" s="400"/>
      <c r="G5" s="401"/>
    </row>
    <row r="6" spans="1:12">
      <c r="A6" s="26" t="s">
        <v>8</v>
      </c>
      <c r="B6" s="399" t="s">
        <v>158</v>
      </c>
      <c r="C6" s="400"/>
      <c r="D6" s="401"/>
      <c r="E6" s="116" t="s">
        <v>52</v>
      </c>
      <c r="F6" s="115" t="str">
        <f>IF($I$6 = 0,"", $I$6)</f>
        <v>近接範囲</v>
      </c>
      <c r="G6" s="115" t="str">
        <f>IF($J$6 = 0,"", $J$6)</f>
        <v/>
      </c>
      <c r="H6" s="116" t="s">
        <v>52</v>
      </c>
      <c r="I6" s="117" t="s">
        <v>103</v>
      </c>
      <c r="J6" s="117">
        <v>0</v>
      </c>
    </row>
    <row r="7" spans="1:12">
      <c r="A7" s="27" t="s">
        <v>7</v>
      </c>
      <c r="B7" s="399" t="s">
        <v>247</v>
      </c>
      <c r="C7" s="400"/>
      <c r="D7" s="401"/>
      <c r="E7" s="116" t="s">
        <v>94</v>
      </c>
      <c r="F7" s="115" t="str">
        <f>IF($I$7 = 0,"", $I$7)</f>
        <v>爆発</v>
      </c>
      <c r="G7" s="181">
        <f>IF($J$7 = 0,"", $J$7)</f>
        <v>10</v>
      </c>
      <c r="H7" s="116" t="s">
        <v>94</v>
      </c>
      <c r="I7" s="117" t="s">
        <v>95</v>
      </c>
      <c r="J7" s="117">
        <v>10</v>
      </c>
    </row>
    <row r="8" spans="1:12">
      <c r="A8" s="29" t="s">
        <v>76</v>
      </c>
      <c r="B8" s="402" t="s">
        <v>248</v>
      </c>
      <c r="C8" s="403"/>
      <c r="D8" s="403"/>
      <c r="E8" s="403"/>
      <c r="F8" s="403"/>
      <c r="G8" s="404"/>
      <c r="H8" s="116" t="s">
        <v>127</v>
      </c>
      <c r="I8" s="117" t="s">
        <v>117</v>
      </c>
      <c r="J8" s="23" t="s">
        <v>77</v>
      </c>
    </row>
    <row r="9" spans="1:12">
      <c r="A9" s="28"/>
      <c r="B9" s="405" t="s">
        <v>249</v>
      </c>
      <c r="C9" s="406"/>
      <c r="D9" s="406"/>
      <c r="E9" s="406"/>
      <c r="F9" s="406"/>
      <c r="G9" s="407"/>
      <c r="H9" s="116" t="s">
        <v>62</v>
      </c>
      <c r="I9" s="117" t="s">
        <v>17</v>
      </c>
      <c r="J9" s="115">
        <f>IF($I$9 = "筋力",基本!$C$5,IF($I$9 = "耐久力",基本!$C$6,IF($I$9 = "敏捷力",基本!$C$7,IF($I$9 = "知力",基本!$C$8,IF($I$9 = "判断力",基本!$C$9,IF($I$9 = "魅力",基本!$C$10,""))))))</f>
        <v>6</v>
      </c>
      <c r="K9" s="117" t="s">
        <v>22</v>
      </c>
    </row>
    <row r="10" spans="1:12" ht="14.25">
      <c r="A10" s="95"/>
      <c r="B10" s="495" t="s">
        <v>250</v>
      </c>
      <c r="C10" s="496"/>
      <c r="D10" s="496"/>
      <c r="E10" s="496"/>
      <c r="F10" s="496"/>
      <c r="G10" s="497"/>
      <c r="H10" s="116" t="s">
        <v>72</v>
      </c>
      <c r="I10" s="117">
        <v>0</v>
      </c>
      <c r="J10" s="432" t="s">
        <v>64</v>
      </c>
      <c r="K10" s="433"/>
      <c r="L10" s="115">
        <f>IF($I$8=基本!$F$4,基本!$O$7,IF($I$8=基本!$F$13,基本!$O$16,IF($I$8=基本!$F$22,基本!$O$25,IF($I$8=基本!$F$31,基本!$O$34,IF($I$8=基本!$F$40,基本!$O$43,0)))))</f>
        <v>12</v>
      </c>
    </row>
    <row r="11" spans="1:12">
      <c r="A11" s="28"/>
      <c r="B11" s="488" t="s">
        <v>251</v>
      </c>
      <c r="C11" s="406"/>
      <c r="D11" s="406"/>
      <c r="E11" s="406"/>
      <c r="F11" s="406"/>
      <c r="G11" s="407"/>
      <c r="H11" s="72" t="s">
        <v>63</v>
      </c>
      <c r="I11" s="117" t="s">
        <v>17</v>
      </c>
      <c r="J11" s="68">
        <f>IF($I$9 = "筋力",基本!$C$5,IF($I$11 = "耐久力",基本!$C$6,IF($I$11 = "敏捷力",基本!$C$7,IF($I$11 = "知力",基本!$C$8,IF($I$11 = "判断力",基本!$C$9,IF($I$11 = "魅力",基本!$C$10,""))))))</f>
        <v>6</v>
      </c>
      <c r="L11" s="1"/>
    </row>
    <row r="12" spans="1:12">
      <c r="A12" s="28"/>
      <c r="B12" s="408"/>
      <c r="C12" s="406"/>
      <c r="D12" s="406"/>
      <c r="E12" s="406"/>
      <c r="F12" s="406"/>
      <c r="G12" s="407"/>
      <c r="H12" s="116" t="s">
        <v>73</v>
      </c>
      <c r="I12" s="117">
        <v>0</v>
      </c>
      <c r="J12" s="432" t="s">
        <v>65</v>
      </c>
      <c r="K12" s="433"/>
      <c r="L12" s="115">
        <f>IF($I$8=基本!$F$4,基本!$O$9,IF($I$8=基本!$F$13,基本!$O$18,IF($I$8=基本!$F$22,基本!$O$27,IF($I$8=基本!$F$31,基本!$O$36,IF($I$8=基本!$F$40,基本!$O$45,0)))))</f>
        <v>5</v>
      </c>
    </row>
    <row r="13" spans="1:12" ht="17.25">
      <c r="A13" s="28"/>
      <c r="B13" s="485" t="str">
        <f>"　　　　　　　　　　　　　　　　　　　　　"&amp; $J$11+5 &amp; "抵抗値"</f>
        <v>　　　　　　　　　　　　　　　　　　　　　11抵抗値</v>
      </c>
      <c r="C13" s="486"/>
      <c r="D13" s="486"/>
      <c r="E13" s="486"/>
      <c r="F13" s="486"/>
      <c r="G13" s="487"/>
      <c r="H13" s="73" t="s">
        <v>128</v>
      </c>
      <c r="I13" s="117">
        <v>2</v>
      </c>
      <c r="J13" s="116" t="s">
        <v>54</v>
      </c>
      <c r="K13" s="117">
        <v>6</v>
      </c>
    </row>
    <row r="14" spans="1:12">
      <c r="A14" s="28"/>
      <c r="B14" s="405"/>
      <c r="C14" s="406"/>
      <c r="D14" s="406"/>
      <c r="E14" s="406"/>
      <c r="F14" s="406"/>
      <c r="G14" s="407"/>
      <c r="H14" s="116" t="s">
        <v>61</v>
      </c>
      <c r="I14" s="117">
        <v>3</v>
      </c>
      <c r="J14" s="116" t="s">
        <v>54</v>
      </c>
      <c r="K14" s="117">
        <v>6</v>
      </c>
    </row>
    <row r="15" spans="1:12">
      <c r="A15" s="28"/>
      <c r="B15" s="405"/>
      <c r="C15" s="406"/>
      <c r="D15" s="406"/>
      <c r="E15" s="406"/>
      <c r="F15" s="406"/>
      <c r="G15" s="407"/>
      <c r="H15" s="116" t="s">
        <v>74</v>
      </c>
      <c r="I15" s="117" t="s">
        <v>99</v>
      </c>
    </row>
    <row r="16" spans="1:12">
      <c r="A16" s="28"/>
      <c r="B16" s="405"/>
      <c r="C16" s="406"/>
      <c r="D16" s="406"/>
      <c r="E16" s="406"/>
      <c r="F16" s="406"/>
      <c r="G16" s="407"/>
      <c r="H16" s="73" t="s">
        <v>259</v>
      </c>
      <c r="I16" s="129">
        <v>1</v>
      </c>
      <c r="J16" s="128" t="s">
        <v>54</v>
      </c>
      <c r="K16" s="129">
        <v>6</v>
      </c>
      <c r="L16" s="129" t="s">
        <v>109</v>
      </c>
    </row>
    <row r="17" spans="1:12">
      <c r="A17" s="28"/>
      <c r="B17" s="405"/>
      <c r="C17" s="406"/>
      <c r="D17" s="406"/>
      <c r="E17" s="406"/>
      <c r="F17" s="406"/>
      <c r="G17" s="407"/>
      <c r="J17"/>
      <c r="K17"/>
    </row>
    <row r="18" spans="1:12">
      <c r="A18" s="28"/>
      <c r="B18" s="476"/>
      <c r="C18" s="477"/>
      <c r="D18" s="477"/>
      <c r="E18" s="477"/>
      <c r="F18" s="477"/>
      <c r="G18" s="478"/>
      <c r="J18"/>
      <c r="K18"/>
    </row>
    <row r="19" spans="1:12">
      <c r="A19" s="28"/>
      <c r="B19" s="405"/>
      <c r="C19" s="406"/>
      <c r="D19" s="406"/>
      <c r="E19" s="406"/>
      <c r="F19" s="406"/>
      <c r="G19" s="407"/>
      <c r="J19"/>
      <c r="K19"/>
    </row>
    <row r="20" spans="1:12">
      <c r="A20" s="28"/>
      <c r="B20" s="405"/>
      <c r="C20" s="406"/>
      <c r="D20" s="406"/>
      <c r="E20" s="406"/>
      <c r="F20" s="406"/>
      <c r="G20" s="407"/>
      <c r="J20"/>
      <c r="K20"/>
    </row>
    <row r="21" spans="1:12">
      <c r="A21" s="28"/>
      <c r="B21" s="405"/>
      <c r="C21" s="406"/>
      <c r="D21" s="406"/>
      <c r="E21" s="406"/>
      <c r="F21" s="406"/>
      <c r="G21" s="407"/>
      <c r="J21"/>
      <c r="K21"/>
    </row>
    <row r="22" spans="1:12">
      <c r="A22" s="30"/>
      <c r="B22" s="411"/>
      <c r="C22" s="412"/>
      <c r="D22" s="412"/>
      <c r="E22" s="412"/>
      <c r="F22" s="412"/>
      <c r="G22" s="413"/>
      <c r="J22"/>
      <c r="K22"/>
    </row>
    <row r="23" spans="1:12" ht="24" customHeight="1">
      <c r="A23" s="409" t="s">
        <v>101</v>
      </c>
      <c r="B23" s="409"/>
      <c r="C23" s="409"/>
      <c r="D23" s="409"/>
      <c r="E23" s="409"/>
      <c r="F23" s="409"/>
      <c r="G23" s="409"/>
      <c r="I23"/>
      <c r="J23"/>
      <c r="K23"/>
    </row>
    <row r="24" spans="1:12" ht="13.5" customHeight="1">
      <c r="A24" s="420" t="s">
        <v>330</v>
      </c>
      <c r="B24" s="420"/>
      <c r="C24" s="420"/>
      <c r="D24" s="420"/>
      <c r="E24" s="420"/>
      <c r="F24" s="420"/>
      <c r="G24" s="420"/>
      <c r="I24"/>
      <c r="J24"/>
      <c r="K24"/>
    </row>
    <row r="25" spans="1:12" ht="13.5" customHeight="1">
      <c r="A25" s="410" t="s">
        <v>331</v>
      </c>
      <c r="B25" s="410"/>
      <c r="C25" s="410"/>
      <c r="D25" s="410"/>
      <c r="E25" s="410"/>
      <c r="F25" s="410"/>
      <c r="G25" s="410"/>
    </row>
    <row r="26" spans="1:12">
      <c r="A26" s="412"/>
      <c r="B26" s="412"/>
      <c r="C26" s="412"/>
      <c r="D26" s="412"/>
      <c r="E26" s="412"/>
      <c r="F26" s="412"/>
      <c r="G26" s="412"/>
    </row>
    <row r="27" spans="1:12">
      <c r="A27" s="414" t="s">
        <v>60</v>
      </c>
      <c r="B27" s="415"/>
      <c r="C27" s="415"/>
      <c r="D27" s="415"/>
      <c r="E27" s="415"/>
      <c r="F27" s="415"/>
      <c r="G27" s="416"/>
    </row>
    <row r="28" spans="1:12" s="1" customFormat="1">
      <c r="A28" s="405"/>
      <c r="B28" s="406"/>
      <c r="C28" s="406"/>
      <c r="D28" s="406"/>
      <c r="E28" s="406"/>
      <c r="F28" s="406"/>
      <c r="G28" s="407"/>
      <c r="L28"/>
    </row>
    <row r="29" spans="1:12" s="1" customFormat="1">
      <c r="A29" s="405" t="s">
        <v>293</v>
      </c>
      <c r="B29" s="406"/>
      <c r="C29" s="406"/>
      <c r="D29" s="406"/>
      <c r="E29" s="406"/>
      <c r="F29" s="406"/>
      <c r="G29" s="407"/>
      <c r="L29"/>
    </row>
    <row r="30" spans="1:12">
      <c r="A30" s="405" t="s">
        <v>303</v>
      </c>
      <c r="B30" s="406"/>
      <c r="C30" s="406"/>
      <c r="D30" s="406"/>
      <c r="E30" s="406"/>
      <c r="F30" s="406"/>
      <c r="G30" s="407"/>
    </row>
    <row r="31" spans="1:12" s="1" customFormat="1">
      <c r="A31" s="405" t="s">
        <v>408</v>
      </c>
      <c r="B31" s="406"/>
      <c r="C31" s="406"/>
      <c r="D31" s="406"/>
      <c r="E31" s="406"/>
      <c r="F31" s="406"/>
      <c r="G31" s="407"/>
      <c r="L31"/>
    </row>
    <row r="32" spans="1:12" s="1" customFormat="1">
      <c r="A32" s="405" t="s">
        <v>427</v>
      </c>
      <c r="B32" s="406"/>
      <c r="C32" s="406"/>
      <c r="D32" s="406"/>
      <c r="E32" s="406"/>
      <c r="F32" s="406"/>
      <c r="G32" s="407"/>
      <c r="L32"/>
    </row>
    <row r="33" spans="1:12" s="1" customFormat="1">
      <c r="A33" s="405" t="s">
        <v>304</v>
      </c>
      <c r="B33" s="406"/>
      <c r="C33" s="406"/>
      <c r="D33" s="406"/>
      <c r="E33" s="406"/>
      <c r="F33" s="406"/>
      <c r="G33" s="407"/>
      <c r="L33"/>
    </row>
    <row r="34" spans="1:12" s="1" customFormat="1">
      <c r="A34" s="405" t="s">
        <v>364</v>
      </c>
      <c r="B34" s="406"/>
      <c r="C34" s="406"/>
      <c r="D34" s="406"/>
      <c r="E34" s="406"/>
      <c r="F34" s="406"/>
      <c r="G34" s="407"/>
      <c r="L34"/>
    </row>
    <row r="35" spans="1:12" s="1" customFormat="1">
      <c r="A35" s="405" t="s">
        <v>305</v>
      </c>
      <c r="B35" s="406"/>
      <c r="C35" s="406"/>
      <c r="D35" s="406"/>
      <c r="E35" s="406"/>
      <c r="F35" s="406"/>
      <c r="G35" s="407"/>
      <c r="L35"/>
    </row>
    <row r="36" spans="1:12" s="1" customFormat="1">
      <c r="A36" s="405" t="s">
        <v>365</v>
      </c>
      <c r="B36" s="406"/>
      <c r="C36" s="406"/>
      <c r="D36" s="406"/>
      <c r="E36" s="406"/>
      <c r="F36" s="406"/>
      <c r="G36" s="407"/>
      <c r="L36"/>
    </row>
    <row r="37" spans="1:12" s="1" customFormat="1">
      <c r="A37" s="405" t="s">
        <v>306</v>
      </c>
      <c r="B37" s="406"/>
      <c r="C37" s="406"/>
      <c r="D37" s="406"/>
      <c r="E37" s="406"/>
      <c r="F37" s="406"/>
      <c r="G37" s="407"/>
      <c r="L37"/>
    </row>
    <row r="38" spans="1:12" s="1" customFormat="1">
      <c r="A38" s="405" t="s">
        <v>409</v>
      </c>
      <c r="B38" s="406"/>
      <c r="C38" s="406"/>
      <c r="D38" s="406"/>
      <c r="E38" s="406"/>
      <c r="F38" s="406"/>
      <c r="G38" s="407"/>
      <c r="L38"/>
    </row>
    <row r="39" spans="1:12">
      <c r="A39" s="405" t="s">
        <v>411</v>
      </c>
      <c r="B39" s="406"/>
      <c r="C39" s="406"/>
      <c r="D39" s="406"/>
      <c r="E39" s="406"/>
      <c r="F39" s="406"/>
      <c r="G39" s="407"/>
    </row>
    <row r="40" spans="1:12">
      <c r="A40" s="405" t="s">
        <v>412</v>
      </c>
      <c r="B40" s="406"/>
      <c r="C40" s="406"/>
      <c r="D40" s="406"/>
      <c r="E40" s="406"/>
      <c r="F40" s="406"/>
      <c r="G40" s="407"/>
    </row>
    <row r="41" spans="1:12">
      <c r="A41" s="405" t="s">
        <v>413</v>
      </c>
      <c r="B41" s="406"/>
      <c r="C41" s="406"/>
      <c r="D41" s="406"/>
      <c r="E41" s="406"/>
      <c r="F41" s="406"/>
      <c r="G41" s="407"/>
    </row>
    <row r="42" spans="1:12">
      <c r="A42" s="405" t="s">
        <v>414</v>
      </c>
      <c r="B42" s="406"/>
      <c r="C42" s="406"/>
      <c r="D42" s="406"/>
      <c r="E42" s="406"/>
      <c r="F42" s="406"/>
      <c r="G42" s="407"/>
    </row>
    <row r="43" spans="1:12" s="1" customFormat="1">
      <c r="A43" s="405" t="s">
        <v>410</v>
      </c>
      <c r="B43" s="406"/>
      <c r="C43" s="406"/>
      <c r="D43" s="406"/>
      <c r="E43" s="406"/>
      <c r="F43" s="406"/>
      <c r="G43" s="407"/>
      <c r="L43"/>
    </row>
    <row r="44" spans="1:12" s="1" customFormat="1">
      <c r="A44" s="405" t="s">
        <v>306</v>
      </c>
      <c r="B44" s="406"/>
      <c r="C44" s="406"/>
      <c r="D44" s="406"/>
      <c r="E44" s="406"/>
      <c r="F44" s="406"/>
      <c r="G44" s="407"/>
      <c r="L44"/>
    </row>
    <row r="45" spans="1:12">
      <c r="A45" s="405" t="s">
        <v>307</v>
      </c>
      <c r="B45" s="406"/>
      <c r="C45" s="406"/>
      <c r="D45" s="406"/>
      <c r="E45" s="406"/>
      <c r="F45" s="406"/>
      <c r="G45" s="407"/>
    </row>
    <row r="46" spans="1:12" s="1" customFormat="1">
      <c r="A46" s="405" t="s">
        <v>306</v>
      </c>
      <c r="B46" s="406"/>
      <c r="C46" s="406"/>
      <c r="D46" s="406"/>
      <c r="E46" s="406"/>
      <c r="F46" s="406"/>
      <c r="G46" s="407"/>
      <c r="L46"/>
    </row>
    <row r="47" spans="1:12" s="1" customFormat="1">
      <c r="A47" s="405" t="s">
        <v>366</v>
      </c>
      <c r="B47" s="406"/>
      <c r="C47" s="406"/>
      <c r="D47" s="406"/>
      <c r="E47" s="406"/>
      <c r="F47" s="406"/>
      <c r="G47" s="407"/>
      <c r="L47"/>
    </row>
    <row r="48" spans="1:12" s="1" customFormat="1">
      <c r="A48" s="405" t="s">
        <v>308</v>
      </c>
      <c r="B48" s="406"/>
      <c r="C48" s="406"/>
      <c r="D48" s="406"/>
      <c r="E48" s="406"/>
      <c r="F48" s="406"/>
      <c r="G48" s="407"/>
      <c r="L48"/>
    </row>
    <row r="49" spans="1:12" s="1" customFormat="1">
      <c r="A49" s="405"/>
      <c r="B49" s="406"/>
      <c r="C49" s="406"/>
      <c r="D49" s="406"/>
      <c r="E49" s="406"/>
      <c r="F49" s="406"/>
      <c r="G49" s="407"/>
      <c r="L49"/>
    </row>
    <row r="50" spans="1:12" s="1" customFormat="1">
      <c r="A50" s="405" t="s">
        <v>309</v>
      </c>
      <c r="B50" s="406"/>
      <c r="C50" s="406"/>
      <c r="D50" s="406"/>
      <c r="E50" s="406"/>
      <c r="F50" s="406"/>
      <c r="G50" s="407"/>
      <c r="L50"/>
    </row>
    <row r="51" spans="1:12" s="1" customFormat="1">
      <c r="A51" s="405" t="s">
        <v>367</v>
      </c>
      <c r="B51" s="406"/>
      <c r="C51" s="406"/>
      <c r="D51" s="406"/>
      <c r="E51" s="406"/>
      <c r="F51" s="406"/>
      <c r="G51" s="407"/>
      <c r="L51"/>
    </row>
    <row r="52" spans="1:12" s="1" customFormat="1">
      <c r="A52" s="405" t="s">
        <v>310</v>
      </c>
      <c r="B52" s="406"/>
      <c r="C52" s="406"/>
      <c r="D52" s="406"/>
      <c r="E52" s="406"/>
      <c r="F52" s="406"/>
      <c r="G52" s="407"/>
      <c r="L52"/>
    </row>
    <row r="53" spans="1:12" s="1" customFormat="1">
      <c r="A53" s="405"/>
      <c r="B53" s="406"/>
      <c r="C53" s="406"/>
      <c r="D53" s="406"/>
      <c r="E53" s="406"/>
      <c r="F53" s="406"/>
      <c r="G53" s="407"/>
      <c r="L53"/>
    </row>
    <row r="54" spans="1:12" s="1" customFormat="1">
      <c r="A54" s="405" t="s">
        <v>311</v>
      </c>
      <c r="B54" s="406"/>
      <c r="C54" s="406"/>
      <c r="D54" s="406"/>
      <c r="E54" s="406"/>
      <c r="F54" s="406"/>
      <c r="G54" s="407"/>
      <c r="L54"/>
    </row>
    <row r="55" spans="1:12" s="1" customFormat="1">
      <c r="A55" s="405"/>
      <c r="B55" s="406"/>
      <c r="C55" s="406"/>
      <c r="D55" s="406"/>
      <c r="E55" s="406"/>
      <c r="F55" s="406"/>
      <c r="G55" s="407"/>
      <c r="L55"/>
    </row>
    <row r="56" spans="1:12" s="1" customFormat="1">
      <c r="A56" s="405"/>
      <c r="B56" s="406"/>
      <c r="C56" s="406"/>
      <c r="D56" s="406"/>
      <c r="E56" s="406"/>
      <c r="F56" s="406"/>
      <c r="G56" s="407"/>
      <c r="L56"/>
    </row>
    <row r="57" spans="1:12" s="1" customFormat="1">
      <c r="A57" s="411"/>
      <c r="B57" s="412"/>
      <c r="C57" s="412"/>
      <c r="D57" s="412"/>
      <c r="E57" s="412"/>
      <c r="F57" s="412"/>
      <c r="G57" s="413"/>
      <c r="L57"/>
    </row>
    <row r="58" spans="1:12" s="1" customFormat="1" ht="21">
      <c r="A58" s="40" t="s">
        <v>35</v>
      </c>
      <c r="B58" s="120">
        <f>$B$1</f>
        <v>10</v>
      </c>
      <c r="C58" s="41" t="s">
        <v>48</v>
      </c>
      <c r="D58" s="42" t="str">
        <f>$E$1</f>
        <v>一日毎</v>
      </c>
      <c r="E58" s="469" t="str">
        <f>$B$2</f>
        <v>マス・レジスタンス</v>
      </c>
      <c r="F58" s="470"/>
      <c r="G58" s="471"/>
      <c r="L58"/>
    </row>
  </sheetData>
  <mergeCells count="60">
    <mergeCell ref="B6:D6"/>
    <mergeCell ref="B7:D7"/>
    <mergeCell ref="B8:G8"/>
    <mergeCell ref="B9:G9"/>
    <mergeCell ref="B10:G10"/>
    <mergeCell ref="B1:C1"/>
    <mergeCell ref="F1:G1"/>
    <mergeCell ref="B2:G2"/>
    <mergeCell ref="B4:G4"/>
    <mergeCell ref="B5:G5"/>
    <mergeCell ref="J10:K10"/>
    <mergeCell ref="B22:G22"/>
    <mergeCell ref="B12:G12"/>
    <mergeCell ref="J12:K12"/>
    <mergeCell ref="B13:G13"/>
    <mergeCell ref="B14:G14"/>
    <mergeCell ref="B15:G15"/>
    <mergeCell ref="B16:G16"/>
    <mergeCell ref="B17:G17"/>
    <mergeCell ref="B18:G18"/>
    <mergeCell ref="B19:G19"/>
    <mergeCell ref="B20:G20"/>
    <mergeCell ref="B21:G21"/>
    <mergeCell ref="B11:G11"/>
    <mergeCell ref="A32:G32"/>
    <mergeCell ref="A23:G23"/>
    <mergeCell ref="A24:G24"/>
    <mergeCell ref="A25:G25"/>
    <mergeCell ref="A26:G26"/>
    <mergeCell ref="A27:G27"/>
    <mergeCell ref="A28:G28"/>
    <mergeCell ref="A29:G29"/>
    <mergeCell ref="A30:G30"/>
    <mergeCell ref="A31:G31"/>
    <mergeCell ref="A47:G47"/>
    <mergeCell ref="A33:G33"/>
    <mergeCell ref="A34:G34"/>
    <mergeCell ref="A35:G35"/>
    <mergeCell ref="A36:G36"/>
    <mergeCell ref="A37:G37"/>
    <mergeCell ref="A38:G38"/>
    <mergeCell ref="A42:G42"/>
    <mergeCell ref="A43:G43"/>
    <mergeCell ref="A44:G44"/>
    <mergeCell ref="A45:G45"/>
    <mergeCell ref="A46:G46"/>
    <mergeCell ref="A40:G40"/>
    <mergeCell ref="A39:G39"/>
    <mergeCell ref="A41:G41"/>
    <mergeCell ref="E58:G58"/>
    <mergeCell ref="A48:G48"/>
    <mergeCell ref="A49:G49"/>
    <mergeCell ref="A50:G50"/>
    <mergeCell ref="A51:G51"/>
    <mergeCell ref="A52:G52"/>
    <mergeCell ref="A53:G53"/>
    <mergeCell ref="A54:G54"/>
    <mergeCell ref="A55:G55"/>
    <mergeCell ref="A56:G56"/>
    <mergeCell ref="A57:G5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zoomScaleNormal="100" workbookViewId="0">
      <selection activeCell="A44" sqref="A44:I44"/>
    </sheetView>
  </sheetViews>
  <sheetFormatPr defaultRowHeight="13.5"/>
  <cols>
    <col min="1" max="1" width="13.75" customWidth="1"/>
    <col min="2" max="2" width="10" customWidth="1"/>
    <col min="3" max="3" width="7.875" customWidth="1"/>
    <col min="4" max="5" width="6.25" customWidth="1"/>
    <col min="6" max="9" width="10.875" customWidth="1"/>
    <col min="10" max="11" width="18.25" customWidth="1"/>
    <col min="12" max="12" width="9.25" customWidth="1"/>
    <col min="13" max="13" width="12.375" customWidth="1"/>
  </cols>
  <sheetData>
    <row r="1" spans="1:9" ht="13.5" customHeight="1" thickBot="1">
      <c r="A1" s="236" t="s">
        <v>162</v>
      </c>
      <c r="B1" s="236" t="s">
        <v>448</v>
      </c>
      <c r="C1" s="562" t="s">
        <v>449</v>
      </c>
      <c r="D1" s="563"/>
      <c r="E1" s="564"/>
      <c r="F1" s="562" t="s">
        <v>450</v>
      </c>
      <c r="G1" s="563"/>
      <c r="H1" s="563"/>
      <c r="I1" s="564"/>
    </row>
    <row r="2" spans="1:9" ht="13.5" customHeight="1">
      <c r="A2" s="566" t="str">
        <f>日01_A!$B$17</f>
        <v>ファイアー･ウォリアー</v>
      </c>
      <c r="B2" s="520" t="str">
        <f>日01_A!$G$1</f>
        <v>レオ</v>
      </c>
      <c r="C2" s="507" t="s">
        <v>443</v>
      </c>
      <c r="D2" s="523"/>
      <c r="E2" s="291" t="s">
        <v>52</v>
      </c>
      <c r="F2" s="248" t="s">
        <v>451</v>
      </c>
      <c r="G2" s="249" t="s">
        <v>21</v>
      </c>
      <c r="H2" s="249" t="s">
        <v>22</v>
      </c>
      <c r="I2" s="250" t="s">
        <v>23</v>
      </c>
    </row>
    <row r="3" spans="1:9" ht="21" customHeight="1">
      <c r="A3" s="567"/>
      <c r="B3" s="521"/>
      <c r="C3" s="524" t="s">
        <v>432</v>
      </c>
      <c r="D3" s="525"/>
      <c r="E3" s="243">
        <f>日01_A!$G$6</f>
        <v>10</v>
      </c>
      <c r="F3" s="244">
        <f>日01_A!$D$19</f>
        <v>31</v>
      </c>
      <c r="G3" s="245">
        <f>日01_A!$E$19</f>
        <v>25</v>
      </c>
      <c r="H3" s="246">
        <f>日01_A!$F$19</f>
        <v>29</v>
      </c>
      <c r="I3" s="247">
        <f>日01_A!$G$19</f>
        <v>27</v>
      </c>
    </row>
    <row r="4" spans="1:9" ht="13.5" customHeight="1">
      <c r="A4" s="567"/>
      <c r="B4" s="521"/>
      <c r="C4" s="514" t="s">
        <v>433</v>
      </c>
      <c r="D4" s="515"/>
      <c r="E4" s="516"/>
      <c r="F4" s="255" t="s">
        <v>429</v>
      </c>
      <c r="G4" s="256" t="s">
        <v>436</v>
      </c>
      <c r="H4" s="256" t="s">
        <v>430</v>
      </c>
      <c r="I4" s="257" t="s">
        <v>431</v>
      </c>
    </row>
    <row r="5" spans="1:9" ht="21" customHeight="1" thickBot="1">
      <c r="A5" s="568"/>
      <c r="B5" s="522"/>
      <c r="C5" s="526" t="s">
        <v>434</v>
      </c>
      <c r="D5" s="527"/>
      <c r="E5" s="528"/>
      <c r="F5" s="251">
        <f>日01_A!$D$20</f>
        <v>33</v>
      </c>
      <c r="G5" s="252">
        <f>日01_A!$E$20</f>
        <v>27</v>
      </c>
      <c r="H5" s="253">
        <f>日01_A!$F$20</f>
        <v>31</v>
      </c>
      <c r="I5" s="254">
        <f>日01_A!$G$20</f>
        <v>29</v>
      </c>
    </row>
    <row r="6" spans="1:9" ht="13.5" customHeight="1" thickBot="1">
      <c r="A6" s="569" t="str">
        <f>日05_A!$B$17</f>
        <v>アビサル･モー</v>
      </c>
      <c r="B6" s="529" t="str">
        <f>日05_A!$G$1</f>
        <v>モーちゃん</v>
      </c>
      <c r="C6" s="507" t="s">
        <v>443</v>
      </c>
      <c r="D6" s="508"/>
      <c r="E6" s="291" t="s">
        <v>52</v>
      </c>
      <c r="F6" s="248" t="s">
        <v>451</v>
      </c>
      <c r="G6" s="249" t="s">
        <v>21</v>
      </c>
      <c r="H6" s="249" t="s">
        <v>22</v>
      </c>
      <c r="I6" s="250" t="s">
        <v>23</v>
      </c>
    </row>
    <row r="7" spans="1:9" ht="21" customHeight="1" thickBot="1">
      <c r="A7" s="569"/>
      <c r="B7" s="529"/>
      <c r="C7" s="530" t="s">
        <v>437</v>
      </c>
      <c r="D7" s="531"/>
      <c r="E7" s="258">
        <f>日05_A!$G$6</f>
        <v>10</v>
      </c>
      <c r="F7" s="259">
        <f>日05_A!$D$19</f>
        <v>29</v>
      </c>
      <c r="G7" s="260">
        <f>日05_A!$E$19</f>
        <v>23</v>
      </c>
      <c r="H7" s="260">
        <f>日05_A!$F$19</f>
        <v>29</v>
      </c>
      <c r="I7" s="261">
        <f>日05_A!$G$19</f>
        <v>27</v>
      </c>
    </row>
    <row r="8" spans="1:9" ht="13.5" customHeight="1" thickBot="1">
      <c r="A8" s="569"/>
      <c r="B8" s="529"/>
      <c r="C8" s="532" t="s">
        <v>433</v>
      </c>
      <c r="D8" s="533"/>
      <c r="E8" s="534"/>
      <c r="F8" s="240" t="s">
        <v>429</v>
      </c>
      <c r="G8" s="241" t="s">
        <v>436</v>
      </c>
      <c r="H8" s="241" t="s">
        <v>430</v>
      </c>
      <c r="I8" s="242" t="s">
        <v>431</v>
      </c>
    </row>
    <row r="9" spans="1:9" ht="21" customHeight="1" thickBot="1">
      <c r="A9" s="569"/>
      <c r="B9" s="529"/>
      <c r="C9" s="535" t="s">
        <v>438</v>
      </c>
      <c r="D9" s="536"/>
      <c r="E9" s="537"/>
      <c r="F9" s="237">
        <f>日05_A!$D$20</f>
        <v>31</v>
      </c>
      <c r="G9" s="238">
        <f>日05_A!$E$20</f>
        <v>25</v>
      </c>
      <c r="H9" s="238">
        <f>日05_A!$F$20</f>
        <v>31</v>
      </c>
      <c r="I9" s="239">
        <f>日05_A!$G$20</f>
        <v>29</v>
      </c>
    </row>
    <row r="10" spans="1:9" ht="13.5" customHeight="1" thickBot="1">
      <c r="A10" s="570" t="str">
        <f>日09_A!$B$17</f>
        <v>アローホーク</v>
      </c>
      <c r="B10" s="511" t="str">
        <f>日09_A!$G$1</f>
        <v>ハリー</v>
      </c>
      <c r="C10" s="507" t="s">
        <v>443</v>
      </c>
      <c r="D10" s="508"/>
      <c r="E10" s="291" t="s">
        <v>52</v>
      </c>
      <c r="F10" s="263" t="s">
        <v>451</v>
      </c>
      <c r="G10" s="249" t="s">
        <v>21</v>
      </c>
      <c r="H10" s="249" t="s">
        <v>22</v>
      </c>
      <c r="I10" s="250" t="s">
        <v>23</v>
      </c>
    </row>
    <row r="11" spans="1:9" ht="21" customHeight="1" thickBot="1">
      <c r="A11" s="570"/>
      <c r="B11" s="511"/>
      <c r="C11" s="512" t="s">
        <v>452</v>
      </c>
      <c r="D11" s="513"/>
      <c r="E11" s="243">
        <f>日09_A!$G$6</f>
        <v>10</v>
      </c>
      <c r="F11" s="262">
        <f>日09_A!$D$19</f>
        <v>31</v>
      </c>
      <c r="G11" s="246">
        <f>日09_A!$E$19</f>
        <v>23</v>
      </c>
      <c r="H11" s="245">
        <f>日09_A!$F$19</f>
        <v>31</v>
      </c>
      <c r="I11" s="247">
        <f>日09_A!$G$19</f>
        <v>27</v>
      </c>
    </row>
    <row r="12" spans="1:9" ht="13.5" customHeight="1" thickBot="1">
      <c r="A12" s="570"/>
      <c r="B12" s="511"/>
      <c r="C12" s="514" t="s">
        <v>433</v>
      </c>
      <c r="D12" s="515"/>
      <c r="E12" s="516"/>
      <c r="F12" s="265" t="s">
        <v>429</v>
      </c>
      <c r="G12" s="256" t="s">
        <v>436</v>
      </c>
      <c r="H12" s="256" t="s">
        <v>430</v>
      </c>
      <c r="I12" s="257" t="s">
        <v>431</v>
      </c>
    </row>
    <row r="13" spans="1:9" ht="21" customHeight="1" thickBot="1">
      <c r="A13" s="570"/>
      <c r="B13" s="511"/>
      <c r="C13" s="517" t="s">
        <v>439</v>
      </c>
      <c r="D13" s="518"/>
      <c r="E13" s="519"/>
      <c r="F13" s="264">
        <f>日09_A!$D$20</f>
        <v>33</v>
      </c>
      <c r="G13" s="253">
        <f>日09_A!$E$20</f>
        <v>25</v>
      </c>
      <c r="H13" s="252">
        <f>日09_A!$F$20</f>
        <v>33</v>
      </c>
      <c r="I13" s="254">
        <f>日09_A!$G$20</f>
        <v>29</v>
      </c>
    </row>
    <row r="14" spans="1:9" ht="13.5" customHeight="1" thickBot="1">
      <c r="A14" s="571" t="str">
        <f>日15_A!$B$17</f>
        <v>チェインベアラー</v>
      </c>
      <c r="B14" s="577" t="str">
        <f>日15_A!$G$1</f>
        <v>くまタン</v>
      </c>
      <c r="C14" s="507" t="s">
        <v>443</v>
      </c>
      <c r="D14" s="508"/>
      <c r="E14" s="291" t="s">
        <v>52</v>
      </c>
      <c r="F14" s="263" t="s">
        <v>451</v>
      </c>
      <c r="G14" s="249" t="s">
        <v>21</v>
      </c>
      <c r="H14" s="249" t="s">
        <v>22</v>
      </c>
      <c r="I14" s="250" t="s">
        <v>23</v>
      </c>
    </row>
    <row r="15" spans="1:9" ht="21" customHeight="1" thickBot="1">
      <c r="A15" s="571"/>
      <c r="B15" s="577"/>
      <c r="C15" s="578" t="s">
        <v>453</v>
      </c>
      <c r="D15" s="579"/>
      <c r="E15" s="270">
        <f>日15_A!$G$6</f>
        <v>20</v>
      </c>
      <c r="F15" s="271">
        <f>日15_A!$D$19</f>
        <v>33</v>
      </c>
      <c r="G15" s="272">
        <f>日15_A!$E$19</f>
        <v>27</v>
      </c>
      <c r="H15" s="260">
        <f>日15_A!$F$19</f>
        <v>29</v>
      </c>
      <c r="I15" s="261">
        <f>日15_A!$G$19</f>
        <v>27</v>
      </c>
    </row>
    <row r="16" spans="1:9" ht="13.5" customHeight="1" thickBot="1">
      <c r="A16" s="571"/>
      <c r="B16" s="577"/>
      <c r="C16" s="514" t="s">
        <v>433</v>
      </c>
      <c r="D16" s="515"/>
      <c r="E16" s="516"/>
      <c r="F16" s="265" t="s">
        <v>429</v>
      </c>
      <c r="G16" s="256" t="s">
        <v>436</v>
      </c>
      <c r="H16" s="256" t="s">
        <v>430</v>
      </c>
      <c r="I16" s="257" t="s">
        <v>431</v>
      </c>
    </row>
    <row r="17" spans="1:15" ht="21" customHeight="1" thickBot="1">
      <c r="A17" s="571"/>
      <c r="B17" s="577"/>
      <c r="C17" s="503" t="s">
        <v>440</v>
      </c>
      <c r="D17" s="504"/>
      <c r="E17" s="505"/>
      <c r="F17" s="266">
        <f>日15_A!$D$20</f>
        <v>35</v>
      </c>
      <c r="G17" s="267">
        <f>日15_A!$E$20</f>
        <v>29</v>
      </c>
      <c r="H17" s="268">
        <f>日15_A!$F$20</f>
        <v>31</v>
      </c>
      <c r="I17" s="269">
        <f>日15_A!$G$20</f>
        <v>29</v>
      </c>
    </row>
    <row r="18" spans="1:15" ht="13.5" customHeight="1" thickBot="1">
      <c r="A18" s="572" t="str">
        <f>汎06_A!$B$17</f>
        <v>アイアン・コーホート</v>
      </c>
      <c r="B18" s="506" t="str">
        <f>汎06_A!$G$1</f>
        <v>ベイダー卿</v>
      </c>
      <c r="C18" s="507" t="s">
        <v>443</v>
      </c>
      <c r="D18" s="508"/>
      <c r="E18" s="291" t="s">
        <v>52</v>
      </c>
      <c r="F18" s="273" t="s">
        <v>451</v>
      </c>
      <c r="G18" s="274" t="s">
        <v>21</v>
      </c>
      <c r="H18" s="274" t="s">
        <v>22</v>
      </c>
      <c r="I18" s="275" t="s">
        <v>23</v>
      </c>
    </row>
    <row r="19" spans="1:15" ht="21" customHeight="1" thickBot="1">
      <c r="A19" s="573"/>
      <c r="B19" s="506"/>
      <c r="C19" s="509" t="s">
        <v>442</v>
      </c>
      <c r="D19" s="510"/>
      <c r="E19" s="281">
        <f>汎06_A!$G$7</f>
        <v>2</v>
      </c>
      <c r="F19" s="277">
        <f>汎06_A!$D$19</f>
        <v>31</v>
      </c>
      <c r="G19" s="282">
        <f>汎06_A!$E$19</f>
        <v>23</v>
      </c>
      <c r="H19" s="282">
        <f>汎06_A!$F$19</f>
        <v>29</v>
      </c>
      <c r="I19" s="283">
        <f>汎06_A!$G$19</f>
        <v>27</v>
      </c>
    </row>
    <row r="20" spans="1:15" ht="13.5" customHeight="1" thickBot="1">
      <c r="A20" s="565" t="str">
        <f>汎10_B!$B$17</f>
        <v>ハンマーフィスト･クラッシャー</v>
      </c>
      <c r="B20" s="574" t="str">
        <f>汎10_B!$G$1</f>
        <v>星野</v>
      </c>
      <c r="C20" s="507" t="s">
        <v>443</v>
      </c>
      <c r="D20" s="508"/>
      <c r="E20" s="291" t="s">
        <v>52</v>
      </c>
      <c r="F20" s="284" t="s">
        <v>451</v>
      </c>
      <c r="G20" s="285" t="s">
        <v>21</v>
      </c>
      <c r="H20" s="285" t="s">
        <v>22</v>
      </c>
      <c r="I20" s="286" t="s">
        <v>23</v>
      </c>
    </row>
    <row r="21" spans="1:15" ht="21" customHeight="1" thickBot="1">
      <c r="A21" s="565"/>
      <c r="B21" s="574"/>
      <c r="C21" s="575" t="s">
        <v>442</v>
      </c>
      <c r="D21" s="576"/>
      <c r="E21" s="276">
        <f>汎10_B!$G$6</f>
        <v>10</v>
      </c>
      <c r="F21" s="277">
        <f>汎10_B!$D$19</f>
        <v>31</v>
      </c>
      <c r="G21" s="278">
        <f>汎10_B!$E$19</f>
        <v>25</v>
      </c>
      <c r="H21" s="279">
        <f>汎10_B!$F$19</f>
        <v>29</v>
      </c>
      <c r="I21" s="280">
        <f>汎10_B!$G$19</f>
        <v>27</v>
      </c>
    </row>
    <row r="22" spans="1:15" ht="14.25" thickBot="1">
      <c r="A22" s="188"/>
      <c r="B22" s="188"/>
      <c r="C22" s="188"/>
      <c r="D22" s="188"/>
      <c r="E22" s="188"/>
      <c r="F22" s="188"/>
      <c r="G22" s="188"/>
      <c r="H22" s="188"/>
      <c r="I22" s="188"/>
    </row>
    <row r="23" spans="1:15" ht="17.25">
      <c r="A23" s="559" t="s">
        <v>454</v>
      </c>
      <c r="B23" s="560"/>
      <c r="C23" s="560"/>
      <c r="D23" s="560"/>
      <c r="E23" s="560"/>
      <c r="F23" s="560"/>
      <c r="G23" s="560"/>
      <c r="H23" s="560"/>
      <c r="I23" s="561"/>
    </row>
    <row r="24" spans="1:15" ht="14.25">
      <c r="A24" s="498" t="s">
        <v>455</v>
      </c>
      <c r="B24" s="409"/>
      <c r="C24" s="409"/>
      <c r="D24" s="409"/>
      <c r="E24" s="409"/>
      <c r="F24" s="409"/>
      <c r="G24" s="409"/>
      <c r="H24" s="409"/>
      <c r="I24" s="499"/>
    </row>
    <row r="25" spans="1:15">
      <c r="A25" s="556" t="s">
        <v>456</v>
      </c>
      <c r="B25" s="557"/>
      <c r="C25" s="557"/>
      <c r="D25" s="557"/>
      <c r="E25" s="557"/>
      <c r="F25" s="557"/>
      <c r="G25" s="557"/>
      <c r="H25" s="557"/>
      <c r="I25" s="558"/>
    </row>
    <row r="26" spans="1:15">
      <c r="A26" s="556" t="s">
        <v>457</v>
      </c>
      <c r="B26" s="557"/>
      <c r="C26" s="557"/>
      <c r="D26" s="557"/>
      <c r="E26" s="557"/>
      <c r="F26" s="557"/>
      <c r="G26" s="557"/>
      <c r="H26" s="557"/>
      <c r="I26" s="558"/>
    </row>
    <row r="27" spans="1:15" ht="14.25">
      <c r="A27" s="498" t="s">
        <v>458</v>
      </c>
      <c r="B27" s="409"/>
      <c r="C27" s="409"/>
      <c r="D27" s="409"/>
      <c r="E27" s="409"/>
      <c r="F27" s="409"/>
      <c r="G27" s="409"/>
      <c r="H27" s="409"/>
      <c r="I27" s="499"/>
    </row>
    <row r="28" spans="1:15">
      <c r="A28" s="553" t="s">
        <v>459</v>
      </c>
      <c r="B28" s="554"/>
      <c r="C28" s="554"/>
      <c r="D28" s="554"/>
      <c r="E28" s="554"/>
      <c r="F28" s="554"/>
      <c r="G28" s="554"/>
      <c r="H28" s="554"/>
      <c r="I28" s="555"/>
    </row>
    <row r="29" spans="1:15" ht="14.25">
      <c r="A29" s="498" t="s">
        <v>460</v>
      </c>
      <c r="B29" s="409"/>
      <c r="C29" s="409"/>
      <c r="D29" s="409"/>
      <c r="E29" s="409"/>
      <c r="F29" s="409"/>
      <c r="G29" s="409"/>
      <c r="H29" s="409"/>
      <c r="I29" s="499"/>
    </row>
    <row r="30" spans="1:15">
      <c r="A30" s="556" t="s">
        <v>461</v>
      </c>
      <c r="B30" s="557"/>
      <c r="C30" s="557"/>
      <c r="D30" s="557"/>
      <c r="E30" s="557"/>
      <c r="F30" s="557"/>
      <c r="G30" s="557"/>
      <c r="H30" s="557"/>
      <c r="I30" s="558"/>
    </row>
    <row r="31" spans="1:15">
      <c r="A31" s="556" t="s">
        <v>462</v>
      </c>
      <c r="B31" s="557"/>
      <c r="C31" s="557"/>
      <c r="D31" s="557"/>
      <c r="E31" s="557"/>
      <c r="F31" s="557"/>
      <c r="G31" s="557"/>
      <c r="H31" s="557"/>
      <c r="I31" s="558"/>
      <c r="J31" s="188"/>
      <c r="K31" s="188"/>
      <c r="L31" s="188"/>
      <c r="M31" s="188"/>
      <c r="N31" s="188"/>
      <c r="O31" s="188"/>
    </row>
    <row r="32" spans="1:15" s="383" customFormat="1" ht="14.25">
      <c r="A32" s="498" t="s">
        <v>538</v>
      </c>
      <c r="B32" s="409"/>
      <c r="C32" s="409"/>
      <c r="D32" s="409"/>
      <c r="E32" s="409"/>
      <c r="F32" s="409"/>
      <c r="G32" s="409"/>
      <c r="H32" s="409"/>
      <c r="I32" s="499"/>
    </row>
    <row r="33" spans="1:15" s="383" customFormat="1" ht="14.25" thickBot="1">
      <c r="A33" s="500" t="s">
        <v>539</v>
      </c>
      <c r="B33" s="501"/>
      <c r="C33" s="501"/>
      <c r="D33" s="501"/>
      <c r="E33" s="501"/>
      <c r="F33" s="501"/>
      <c r="G33" s="501"/>
      <c r="H33" s="501"/>
      <c r="I33" s="502"/>
    </row>
    <row r="34" spans="1:15" ht="14.25" thickBot="1">
      <c r="A34" s="549"/>
      <c r="B34" s="549"/>
      <c r="C34" s="549"/>
      <c r="D34" s="549"/>
      <c r="E34" s="549"/>
      <c r="F34" s="549"/>
      <c r="G34" s="549"/>
      <c r="H34" s="549"/>
      <c r="I34" s="549"/>
      <c r="J34" s="188"/>
      <c r="K34" s="188"/>
      <c r="L34" s="188"/>
      <c r="M34" s="188"/>
      <c r="N34" s="188"/>
      <c r="O34" s="188"/>
    </row>
    <row r="35" spans="1:15" ht="18.75">
      <c r="A35" s="546" t="s">
        <v>463</v>
      </c>
      <c r="B35" s="547"/>
      <c r="C35" s="547"/>
      <c r="D35" s="547"/>
      <c r="E35" s="547"/>
      <c r="F35" s="547"/>
      <c r="G35" s="547"/>
      <c r="H35" s="547"/>
      <c r="I35" s="548"/>
      <c r="J35" s="188"/>
      <c r="K35" s="188"/>
      <c r="L35" s="188"/>
      <c r="M35" s="188"/>
      <c r="N35" s="188"/>
      <c r="O35" s="188"/>
    </row>
    <row r="36" spans="1:15">
      <c r="A36" s="541" t="s">
        <v>464</v>
      </c>
      <c r="B36" s="406"/>
      <c r="C36" s="406"/>
      <c r="D36" s="406"/>
      <c r="E36" s="406"/>
      <c r="F36" s="406"/>
      <c r="G36" s="406"/>
      <c r="H36" s="406"/>
      <c r="I36" s="542"/>
      <c r="J36" s="188"/>
      <c r="K36" s="188"/>
      <c r="L36" s="188"/>
      <c r="M36" s="188"/>
      <c r="N36" s="188"/>
      <c r="O36" s="188"/>
    </row>
    <row r="37" spans="1:15">
      <c r="A37" s="541" t="s">
        <v>465</v>
      </c>
      <c r="B37" s="406"/>
      <c r="C37" s="406"/>
      <c r="D37" s="406"/>
      <c r="E37" s="406"/>
      <c r="F37" s="406"/>
      <c r="G37" s="406"/>
      <c r="H37" s="406"/>
      <c r="I37" s="542"/>
      <c r="J37" s="188"/>
      <c r="K37" s="188"/>
      <c r="L37" s="188"/>
      <c r="M37" s="188"/>
      <c r="N37" s="188"/>
      <c r="O37" s="188"/>
    </row>
    <row r="38" spans="1:15">
      <c r="A38" s="541" t="s">
        <v>423</v>
      </c>
      <c r="B38" s="406"/>
      <c r="C38" s="406"/>
      <c r="D38" s="406"/>
      <c r="E38" s="406"/>
      <c r="F38" s="406"/>
      <c r="G38" s="406"/>
      <c r="H38" s="406"/>
      <c r="I38" s="542"/>
      <c r="J38" s="188"/>
      <c r="K38" s="188"/>
      <c r="L38" s="188"/>
      <c r="M38" s="188"/>
      <c r="N38" s="188"/>
      <c r="O38" s="188"/>
    </row>
    <row r="39" spans="1:15">
      <c r="A39" s="550" t="s">
        <v>466</v>
      </c>
      <c r="B39" s="551"/>
      <c r="C39" s="551"/>
      <c r="D39" s="551"/>
      <c r="E39" s="551"/>
      <c r="F39" s="551"/>
      <c r="G39" s="551"/>
      <c r="H39" s="551"/>
      <c r="I39" s="552"/>
      <c r="J39" s="188"/>
      <c r="K39" s="188"/>
      <c r="L39" s="188"/>
      <c r="M39" s="188"/>
      <c r="N39" s="188"/>
      <c r="O39" s="188"/>
    </row>
    <row r="40" spans="1:15" ht="14.25" thickBot="1">
      <c r="A40" s="287" t="s">
        <v>467</v>
      </c>
      <c r="B40" s="288"/>
      <c r="C40" s="288"/>
      <c r="D40" s="288"/>
      <c r="E40" s="288"/>
      <c r="F40" s="288"/>
      <c r="G40" s="288"/>
      <c r="H40" s="288"/>
      <c r="I40" s="289"/>
      <c r="J40" s="290"/>
      <c r="K40" s="290"/>
      <c r="L40" s="290"/>
      <c r="M40" s="290"/>
      <c r="N40" s="290"/>
      <c r="O40" s="290"/>
    </row>
    <row r="41" spans="1:15" ht="14.25" thickBot="1">
      <c r="A41" s="188"/>
      <c r="B41" s="188"/>
      <c r="C41" s="188"/>
      <c r="D41" s="188"/>
      <c r="E41" s="188"/>
      <c r="F41" s="188"/>
      <c r="G41" s="188"/>
      <c r="H41" s="188"/>
      <c r="I41" s="188"/>
      <c r="J41" s="188"/>
      <c r="K41" s="188"/>
      <c r="L41" s="188"/>
      <c r="M41" s="188"/>
      <c r="N41" s="188"/>
      <c r="O41" s="188"/>
    </row>
    <row r="42" spans="1:15" ht="18.75">
      <c r="A42" s="546" t="s">
        <v>468</v>
      </c>
      <c r="B42" s="547"/>
      <c r="C42" s="547"/>
      <c r="D42" s="547"/>
      <c r="E42" s="547"/>
      <c r="F42" s="547"/>
      <c r="G42" s="547"/>
      <c r="H42" s="547"/>
      <c r="I42" s="548"/>
      <c r="J42" s="188"/>
      <c r="K42" s="188"/>
      <c r="L42" s="188"/>
      <c r="M42" s="188"/>
      <c r="N42" s="188"/>
      <c r="O42" s="188"/>
    </row>
    <row r="43" spans="1:15" s="383" customFormat="1">
      <c r="A43" s="543" t="s">
        <v>583</v>
      </c>
      <c r="B43" s="544"/>
      <c r="C43" s="544"/>
      <c r="D43" s="544"/>
      <c r="E43" s="544"/>
      <c r="F43" s="544"/>
      <c r="G43" s="544"/>
      <c r="H43" s="544"/>
      <c r="I43" s="545"/>
    </row>
    <row r="44" spans="1:15" s="383" customFormat="1">
      <c r="A44" s="633" t="s">
        <v>584</v>
      </c>
      <c r="B44" s="477"/>
      <c r="C44" s="477"/>
      <c r="D44" s="477"/>
      <c r="E44" s="477"/>
      <c r="F44" s="477"/>
      <c r="G44" s="477"/>
      <c r="H44" s="477"/>
      <c r="I44" s="634"/>
    </row>
    <row r="45" spans="1:15" s="383" customFormat="1">
      <c r="A45" s="633" t="s">
        <v>585</v>
      </c>
      <c r="B45" s="477"/>
      <c r="C45" s="477"/>
      <c r="D45" s="477"/>
      <c r="E45" s="477"/>
      <c r="F45" s="477"/>
      <c r="G45" s="477"/>
      <c r="H45" s="477"/>
      <c r="I45" s="634"/>
    </row>
    <row r="46" spans="1:15" s="383" customFormat="1">
      <c r="A46" s="543" t="s">
        <v>586</v>
      </c>
      <c r="B46" s="544"/>
      <c r="C46" s="544"/>
      <c r="D46" s="544"/>
      <c r="E46" s="544"/>
      <c r="F46" s="544"/>
      <c r="G46" s="544"/>
      <c r="H46" s="544"/>
      <c r="I46" s="545"/>
    </row>
    <row r="47" spans="1:15" s="383" customFormat="1">
      <c r="A47" s="541" t="s">
        <v>587</v>
      </c>
      <c r="B47" s="406"/>
      <c r="C47" s="406"/>
      <c r="D47" s="406"/>
      <c r="E47" s="406"/>
      <c r="F47" s="406"/>
      <c r="G47" s="406"/>
      <c r="H47" s="406"/>
      <c r="I47" s="542"/>
      <c r="L47" s="384"/>
      <c r="M47" s="384"/>
      <c r="N47" s="384"/>
      <c r="O47" s="384"/>
    </row>
    <row r="48" spans="1:15" s="383" customFormat="1">
      <c r="A48" s="541" t="s">
        <v>469</v>
      </c>
      <c r="B48" s="406"/>
      <c r="C48" s="406"/>
      <c r="D48" s="406"/>
      <c r="E48" s="406"/>
      <c r="F48" s="406"/>
      <c r="G48" s="406"/>
      <c r="H48" s="406"/>
      <c r="I48" s="542"/>
      <c r="L48" s="384"/>
      <c r="M48" s="384"/>
      <c r="N48" s="384"/>
      <c r="O48" s="384"/>
    </row>
    <row r="49" spans="1:9" s="383" customFormat="1">
      <c r="A49" s="543" t="s">
        <v>588</v>
      </c>
      <c r="B49" s="544"/>
      <c r="C49" s="544"/>
      <c r="D49" s="544"/>
      <c r="E49" s="544"/>
      <c r="F49" s="544"/>
      <c r="G49" s="544"/>
      <c r="H49" s="544"/>
      <c r="I49" s="545"/>
    </row>
    <row r="50" spans="1:9" s="383" customFormat="1">
      <c r="A50" s="541" t="s">
        <v>470</v>
      </c>
      <c r="B50" s="406"/>
      <c r="C50" s="406"/>
      <c r="D50" s="406"/>
      <c r="E50" s="406"/>
      <c r="F50" s="406"/>
      <c r="G50" s="406"/>
      <c r="H50" s="406"/>
      <c r="I50" s="542"/>
    </row>
    <row r="51" spans="1:9" s="383" customFormat="1">
      <c r="A51" s="543" t="s">
        <v>589</v>
      </c>
      <c r="B51" s="544"/>
      <c r="C51" s="544"/>
      <c r="D51" s="544"/>
      <c r="E51" s="544"/>
      <c r="F51" s="544"/>
      <c r="G51" s="544"/>
      <c r="H51" s="544"/>
      <c r="I51" s="545"/>
    </row>
    <row r="52" spans="1:9" s="383" customFormat="1">
      <c r="A52" s="541" t="s">
        <v>590</v>
      </c>
      <c r="B52" s="406"/>
      <c r="C52" s="406"/>
      <c r="D52" s="406"/>
      <c r="E52" s="406"/>
      <c r="F52" s="406"/>
      <c r="G52" s="406"/>
      <c r="H52" s="406"/>
      <c r="I52" s="542"/>
    </row>
    <row r="53" spans="1:9" s="383" customFormat="1">
      <c r="A53" s="543" t="s">
        <v>591</v>
      </c>
      <c r="B53" s="544"/>
      <c r="C53" s="544"/>
      <c r="D53" s="544"/>
      <c r="E53" s="544"/>
      <c r="F53" s="544"/>
      <c r="G53" s="544"/>
      <c r="H53" s="544"/>
      <c r="I53" s="545"/>
    </row>
    <row r="54" spans="1:9" s="383" customFormat="1">
      <c r="A54" s="541" t="s">
        <v>592</v>
      </c>
      <c r="B54" s="406"/>
      <c r="C54" s="406"/>
      <c r="D54" s="406"/>
      <c r="E54" s="406"/>
      <c r="F54" s="406"/>
      <c r="G54" s="406"/>
      <c r="H54" s="406"/>
      <c r="I54" s="542"/>
    </row>
    <row r="55" spans="1:9" s="383" customFormat="1" ht="14.25" thickBot="1">
      <c r="A55" s="538" t="s">
        <v>593</v>
      </c>
      <c r="B55" s="539"/>
      <c r="C55" s="539"/>
      <c r="D55" s="539"/>
      <c r="E55" s="539"/>
      <c r="F55" s="539"/>
      <c r="G55" s="539"/>
      <c r="H55" s="539"/>
      <c r="I55" s="540"/>
    </row>
  </sheetData>
  <mergeCells count="65">
    <mergeCell ref="A55:I55"/>
    <mergeCell ref="C1:E1"/>
    <mergeCell ref="F1:I1"/>
    <mergeCell ref="A20:A21"/>
    <mergeCell ref="A2:A5"/>
    <mergeCell ref="A6:A9"/>
    <mergeCell ref="A10:A13"/>
    <mergeCell ref="A14:A17"/>
    <mergeCell ref="A18:A19"/>
    <mergeCell ref="B20:B21"/>
    <mergeCell ref="C20:D20"/>
    <mergeCell ref="C21:D21"/>
    <mergeCell ref="B14:B17"/>
    <mergeCell ref="C14:D14"/>
    <mergeCell ref="C15:D15"/>
    <mergeCell ref="C16:E16"/>
    <mergeCell ref="A42:I42"/>
    <mergeCell ref="A43:I43"/>
    <mergeCell ref="A34:I34"/>
    <mergeCell ref="A36:I36"/>
    <mergeCell ref="A38:I38"/>
    <mergeCell ref="A37:I37"/>
    <mergeCell ref="A35:I35"/>
    <mergeCell ref="A39:I39"/>
    <mergeCell ref="A54:I54"/>
    <mergeCell ref="A44:I44"/>
    <mergeCell ref="A45:I45"/>
    <mergeCell ref="A46:I46"/>
    <mergeCell ref="A47:I47"/>
    <mergeCell ref="A48:I48"/>
    <mergeCell ref="A51:I51"/>
    <mergeCell ref="A52:I52"/>
    <mergeCell ref="A49:I49"/>
    <mergeCell ref="A50:I50"/>
    <mergeCell ref="A53:I53"/>
    <mergeCell ref="B6:B9"/>
    <mergeCell ref="C6:D6"/>
    <mergeCell ref="C7:D7"/>
    <mergeCell ref="C8:E8"/>
    <mergeCell ref="C9:E9"/>
    <mergeCell ref="B2:B5"/>
    <mergeCell ref="C2:D2"/>
    <mergeCell ref="C3:D3"/>
    <mergeCell ref="C4:E4"/>
    <mergeCell ref="C5:E5"/>
    <mergeCell ref="B10:B13"/>
    <mergeCell ref="C10:D10"/>
    <mergeCell ref="C11:D11"/>
    <mergeCell ref="C12:E12"/>
    <mergeCell ref="C13:E13"/>
    <mergeCell ref="A32:I32"/>
    <mergeCell ref="A33:I33"/>
    <mergeCell ref="C17:E17"/>
    <mergeCell ref="B18:B19"/>
    <mergeCell ref="C18:D18"/>
    <mergeCell ref="C19:D19"/>
    <mergeCell ref="A28:I28"/>
    <mergeCell ref="A29:I29"/>
    <mergeCell ref="A30:I30"/>
    <mergeCell ref="A31:I31"/>
    <mergeCell ref="A24:I24"/>
    <mergeCell ref="A25:I25"/>
    <mergeCell ref="A26:I26"/>
    <mergeCell ref="A27:I27"/>
    <mergeCell ref="A23:I23"/>
  </mergeCells>
  <phoneticPr fontId="1"/>
  <pageMargins left="0.7" right="0.7" top="0.75" bottom="0.75" header="0.3" footer="0.3"/>
  <pageSetup paperSize="9" scale="94" orientation="portrait" r:id="rId1"/>
  <headerFooter>
    <oddHeader>&amp;R&amp;D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L58"/>
  <sheetViews>
    <sheetView topLeftCell="A16" workbookViewId="0">
      <selection activeCell="A51" sqref="A51:G51"/>
    </sheetView>
  </sheetViews>
  <sheetFormatPr defaultRowHeight="13.5"/>
  <cols>
    <col min="1" max="1" width="7.875" style="349" customWidth="1"/>
    <col min="2" max="2" width="8.5" style="349" customWidth="1"/>
    <col min="3" max="3" width="6.625" style="349" customWidth="1"/>
    <col min="4" max="4" width="15.75" style="349" customWidth="1"/>
    <col min="5" max="6" width="15.75" style="350" customWidth="1"/>
    <col min="7" max="7" width="18.25" style="350" customWidth="1"/>
    <col min="8" max="8" width="17.375" style="350" customWidth="1"/>
    <col min="9" max="9" width="14.625" style="350" customWidth="1"/>
    <col min="10" max="10" width="8.375" style="350" customWidth="1"/>
    <col min="11" max="11" width="7.5" style="350" customWidth="1"/>
    <col min="12" max="12" width="7.875" style="349" customWidth="1"/>
    <col min="13" max="13" width="9.25" style="349" customWidth="1"/>
    <col min="14" max="14" width="12.375" style="349" customWidth="1"/>
    <col min="15" max="16384" width="9" style="349"/>
  </cols>
  <sheetData>
    <row r="1" spans="1:12" ht="21">
      <c r="A1" s="18"/>
      <c r="B1" s="395" t="s">
        <v>510</v>
      </c>
      <c r="C1" s="396"/>
      <c r="D1" s="20" t="s">
        <v>48</v>
      </c>
      <c r="E1" s="19" t="s">
        <v>49</v>
      </c>
      <c r="F1" s="397"/>
      <c r="G1" s="398"/>
      <c r="H1" s="200" t="s">
        <v>66</v>
      </c>
    </row>
    <row r="2" spans="1:12" ht="24.75" customHeight="1">
      <c r="A2" s="20" t="s">
        <v>0</v>
      </c>
      <c r="B2" s="394" t="s">
        <v>511</v>
      </c>
      <c r="C2" s="394"/>
      <c r="D2" s="394"/>
      <c r="E2" s="394"/>
      <c r="F2" s="394"/>
      <c r="G2" s="394"/>
      <c r="H2" s="200" t="s">
        <v>67</v>
      </c>
    </row>
    <row r="3" spans="1:12" ht="19.5" customHeight="1">
      <c r="A3" s="198" t="s">
        <v>59</v>
      </c>
      <c r="B3" s="350"/>
      <c r="C3" s="350"/>
      <c r="D3" s="350"/>
      <c r="I3" s="200"/>
    </row>
    <row r="4" spans="1:12">
      <c r="A4" s="202" t="s">
        <v>57</v>
      </c>
      <c r="B4" s="399" t="s">
        <v>512</v>
      </c>
      <c r="C4" s="400"/>
      <c r="D4" s="400"/>
      <c r="E4" s="400"/>
      <c r="F4" s="400"/>
      <c r="G4" s="401"/>
    </row>
    <row r="5" spans="1:12">
      <c r="A5" s="203" t="s">
        <v>45</v>
      </c>
      <c r="B5" s="399" t="s">
        <v>513</v>
      </c>
      <c r="C5" s="400"/>
      <c r="D5" s="400"/>
      <c r="E5" s="400"/>
      <c r="F5" s="400"/>
      <c r="G5" s="401"/>
    </row>
    <row r="6" spans="1:12">
      <c r="A6" s="203" t="s">
        <v>8</v>
      </c>
      <c r="B6" s="399" t="s">
        <v>158</v>
      </c>
      <c r="C6" s="400"/>
      <c r="D6" s="401"/>
      <c r="E6" s="358" t="s">
        <v>52</v>
      </c>
      <c r="F6" s="357" t="str">
        <f>IF($I$6 = 0,"", $I$6)</f>
        <v>遠隔</v>
      </c>
      <c r="G6" s="340">
        <f>IF($J$6 = 0,"", $J$6)</f>
        <v>5</v>
      </c>
      <c r="H6" s="358" t="s">
        <v>52</v>
      </c>
      <c r="I6" s="359" t="s">
        <v>53</v>
      </c>
      <c r="J6" s="359">
        <v>5</v>
      </c>
    </row>
    <row r="7" spans="1:12">
      <c r="A7" s="204" t="s">
        <v>7</v>
      </c>
      <c r="B7" s="399"/>
      <c r="C7" s="400"/>
      <c r="D7" s="401"/>
      <c r="E7" s="358" t="s">
        <v>94</v>
      </c>
      <c r="F7" s="357" t="str">
        <f>IF($I$7 = 0,"", $I$7)</f>
        <v/>
      </c>
      <c r="G7" s="361" t="str">
        <f>IF($J$7 = 0,"", $J$7)</f>
        <v/>
      </c>
      <c r="H7" s="358" t="s">
        <v>94</v>
      </c>
      <c r="I7" s="359"/>
      <c r="J7" s="359"/>
    </row>
    <row r="8" spans="1:12">
      <c r="A8" s="206" t="s">
        <v>76</v>
      </c>
      <c r="B8" s="402" t="s">
        <v>514</v>
      </c>
      <c r="C8" s="403"/>
      <c r="D8" s="403"/>
      <c r="E8" s="403"/>
      <c r="F8" s="403"/>
      <c r="G8" s="404"/>
      <c r="H8" s="358" t="s">
        <v>127</v>
      </c>
      <c r="I8" s="359" t="s">
        <v>117</v>
      </c>
      <c r="J8" s="200" t="s">
        <v>77</v>
      </c>
    </row>
    <row r="9" spans="1:12">
      <c r="A9" s="205"/>
      <c r="B9" s="405" t="s">
        <v>515</v>
      </c>
      <c r="C9" s="406"/>
      <c r="D9" s="406"/>
      <c r="E9" s="406"/>
      <c r="F9" s="406"/>
      <c r="G9" s="407"/>
      <c r="H9" s="358" t="s">
        <v>62</v>
      </c>
      <c r="I9" s="359" t="s">
        <v>17</v>
      </c>
      <c r="J9" s="357">
        <f>IF($I$9 = "筋力",基本!$C$5,IF($I$9 = "耐久力",基本!$C$6,IF($I$9 = "敏捷力",基本!$C$7,IF($I$9 = "知力",基本!$C$8,IF($I$9 = "判断力",基本!$C$9,IF($I$9 = "魅力",基本!$C$10,""))))))</f>
        <v>6</v>
      </c>
      <c r="K9" s="359" t="s">
        <v>22</v>
      </c>
    </row>
    <row r="10" spans="1:12" ht="14.25">
      <c r="A10" s="218"/>
      <c r="B10" s="495" t="s">
        <v>516</v>
      </c>
      <c r="C10" s="496"/>
      <c r="D10" s="496"/>
      <c r="E10" s="496"/>
      <c r="F10" s="496"/>
      <c r="G10" s="497"/>
      <c r="H10" s="358" t="s">
        <v>72</v>
      </c>
      <c r="I10" s="359">
        <v>0</v>
      </c>
      <c r="J10" s="432" t="s">
        <v>64</v>
      </c>
      <c r="K10" s="433"/>
      <c r="L10" s="357">
        <f>IF($I$8=基本!$F$4,基本!$O$7,IF($I$8=基本!$F$13,基本!$O$16,IF($I$8=基本!$F$22,基本!$O$25,IF($I$8=基本!$F$31,基本!$O$34,IF($I$8=基本!$F$40,基本!$O$43,0)))))</f>
        <v>12</v>
      </c>
    </row>
    <row r="11" spans="1:12">
      <c r="A11" s="205"/>
      <c r="B11" s="488" t="s">
        <v>517</v>
      </c>
      <c r="C11" s="406"/>
      <c r="D11" s="406"/>
      <c r="E11" s="406"/>
      <c r="F11" s="406"/>
      <c r="G11" s="407"/>
      <c r="H11" s="212" t="s">
        <v>63</v>
      </c>
      <c r="I11" s="359" t="s">
        <v>17</v>
      </c>
      <c r="J11" s="215">
        <f>IF($I$9 = "筋力",基本!$C$5,IF($I$11 = "耐久力",基本!$C$6,IF($I$11 = "敏捷力",基本!$C$7,IF($I$11 = "知力",基本!$C$8,IF($I$11 = "判断力",基本!$C$9,IF($I$11 = "魅力",基本!$C$10,""))))))</f>
        <v>6</v>
      </c>
      <c r="L11" s="350"/>
    </row>
    <row r="12" spans="1:12">
      <c r="A12" s="205"/>
      <c r="B12" s="408" t="s">
        <v>518</v>
      </c>
      <c r="C12" s="406"/>
      <c r="D12" s="406"/>
      <c r="E12" s="406"/>
      <c r="F12" s="406"/>
      <c r="G12" s="407"/>
      <c r="H12" s="358" t="s">
        <v>73</v>
      </c>
      <c r="I12" s="359">
        <v>0</v>
      </c>
      <c r="J12" s="432" t="s">
        <v>65</v>
      </c>
      <c r="K12" s="433"/>
      <c r="L12" s="357">
        <f>IF($I$8=基本!$F$4,基本!$O$9,IF($I$8=基本!$F$13,基本!$O$18,IF($I$8=基本!$F$22,基本!$O$27,IF($I$8=基本!$F$31,基本!$O$36,IF($I$8=基本!$F$40,基本!$O$45,0)))))</f>
        <v>5</v>
      </c>
    </row>
    <row r="13" spans="1:12">
      <c r="A13" s="205"/>
      <c r="B13" s="494" t="s">
        <v>519</v>
      </c>
      <c r="C13" s="477"/>
      <c r="D13" s="477"/>
      <c r="E13" s="477"/>
      <c r="F13" s="477"/>
      <c r="G13" s="478"/>
      <c r="H13" s="213" t="s">
        <v>128</v>
      </c>
      <c r="I13" s="359">
        <v>2</v>
      </c>
      <c r="J13" s="358" t="s">
        <v>54</v>
      </c>
      <c r="K13" s="359">
        <v>6</v>
      </c>
    </row>
    <row r="14" spans="1:12">
      <c r="A14" s="205"/>
      <c r="B14" s="405" t="s">
        <v>520</v>
      </c>
      <c r="C14" s="406"/>
      <c r="D14" s="406"/>
      <c r="E14" s="406"/>
      <c r="F14" s="406"/>
      <c r="G14" s="407"/>
      <c r="H14" s="358" t="s">
        <v>61</v>
      </c>
      <c r="I14" s="359">
        <v>3</v>
      </c>
      <c r="J14" s="358" t="s">
        <v>54</v>
      </c>
      <c r="K14" s="359">
        <v>6</v>
      </c>
    </row>
    <row r="15" spans="1:12">
      <c r="A15" s="205"/>
      <c r="B15" s="405" t="s">
        <v>521</v>
      </c>
      <c r="C15" s="406"/>
      <c r="D15" s="406"/>
      <c r="E15" s="406"/>
      <c r="F15" s="406"/>
      <c r="G15" s="407"/>
      <c r="H15" s="358" t="s">
        <v>74</v>
      </c>
      <c r="I15" s="359" t="s">
        <v>99</v>
      </c>
    </row>
    <row r="16" spans="1:12">
      <c r="A16" s="205"/>
      <c r="B16" s="405" t="s">
        <v>522</v>
      </c>
      <c r="C16" s="406"/>
      <c r="D16" s="406"/>
      <c r="E16" s="406"/>
      <c r="F16" s="406"/>
      <c r="G16" s="407"/>
      <c r="H16" s="213" t="s">
        <v>259</v>
      </c>
      <c r="I16" s="359">
        <v>1</v>
      </c>
      <c r="J16" s="358" t="s">
        <v>54</v>
      </c>
      <c r="K16" s="359">
        <v>6</v>
      </c>
      <c r="L16" s="359" t="s">
        <v>109</v>
      </c>
    </row>
    <row r="17" spans="1:11">
      <c r="A17" s="205"/>
      <c r="B17" s="405" t="s">
        <v>523</v>
      </c>
      <c r="C17" s="406"/>
      <c r="D17" s="406"/>
      <c r="E17" s="406"/>
      <c r="F17" s="406"/>
      <c r="G17" s="407"/>
      <c r="J17" s="349"/>
      <c r="K17" s="349"/>
    </row>
    <row r="18" spans="1:11">
      <c r="A18" s="205"/>
      <c r="B18" s="476" t="s">
        <v>524</v>
      </c>
      <c r="C18" s="477"/>
      <c r="D18" s="477"/>
      <c r="E18" s="477"/>
      <c r="F18" s="477"/>
      <c r="G18" s="478"/>
      <c r="J18" s="349"/>
      <c r="K18" s="349"/>
    </row>
    <row r="19" spans="1:11">
      <c r="A19" s="205"/>
      <c r="B19" s="405"/>
      <c r="C19" s="406"/>
      <c r="D19" s="406"/>
      <c r="E19" s="406"/>
      <c r="F19" s="406"/>
      <c r="G19" s="407"/>
      <c r="J19" s="349"/>
      <c r="K19" s="349"/>
    </row>
    <row r="20" spans="1:11">
      <c r="A20" s="205"/>
      <c r="B20" s="405"/>
      <c r="C20" s="406"/>
      <c r="D20" s="406"/>
      <c r="E20" s="406"/>
      <c r="F20" s="406"/>
      <c r="G20" s="407"/>
      <c r="J20" s="349"/>
      <c r="K20" s="349"/>
    </row>
    <row r="21" spans="1:11">
      <c r="A21" s="205"/>
      <c r="B21" s="405"/>
      <c r="C21" s="406"/>
      <c r="D21" s="406"/>
      <c r="E21" s="406"/>
      <c r="F21" s="406"/>
      <c r="G21" s="407"/>
      <c r="J21" s="349"/>
      <c r="K21" s="349"/>
    </row>
    <row r="22" spans="1:11" ht="14.25" thickBot="1">
      <c r="A22" s="207"/>
      <c r="B22" s="411"/>
      <c r="C22" s="412"/>
      <c r="D22" s="412"/>
      <c r="E22" s="412"/>
      <c r="F22" s="412"/>
      <c r="G22" s="413"/>
      <c r="J22" s="349"/>
      <c r="K22" s="349"/>
    </row>
    <row r="23" spans="1:11" s="362" customFormat="1" ht="17.25" customHeight="1">
      <c r="A23" s="615" t="s">
        <v>550</v>
      </c>
      <c r="B23" s="615"/>
      <c r="C23" s="615"/>
      <c r="D23" s="615"/>
      <c r="E23" s="615"/>
      <c r="F23" s="615"/>
      <c r="G23" s="615"/>
      <c r="H23" s="384"/>
    </row>
    <row r="24" spans="1:11" s="383" customFormat="1" ht="13.5" customHeight="1">
      <c r="A24" s="410" t="s">
        <v>551</v>
      </c>
      <c r="B24" s="410"/>
      <c r="C24" s="410"/>
      <c r="D24" s="410"/>
      <c r="E24" s="410"/>
      <c r="F24" s="410"/>
      <c r="G24" s="410"/>
      <c r="H24" s="384"/>
      <c r="I24" s="384"/>
      <c r="J24" s="384"/>
      <c r="K24" s="384"/>
    </row>
    <row r="25" spans="1:11" s="383" customFormat="1" ht="13.5" customHeight="1">
      <c r="A25" s="410" t="s">
        <v>552</v>
      </c>
      <c r="B25" s="410"/>
      <c r="C25" s="410"/>
      <c r="D25" s="410"/>
      <c r="E25" s="410"/>
      <c r="F25" s="410"/>
      <c r="G25" s="410"/>
      <c r="H25" s="384"/>
    </row>
    <row r="26" spans="1:11" s="362" customFormat="1" ht="17.25" customHeight="1">
      <c r="A26" s="409" t="s">
        <v>101</v>
      </c>
      <c r="B26" s="409"/>
      <c r="C26" s="409"/>
      <c r="D26" s="409"/>
      <c r="E26" s="409"/>
      <c r="F26" s="409"/>
      <c r="G26" s="409"/>
      <c r="H26" s="384"/>
    </row>
    <row r="27" spans="1:11" ht="13.5" customHeight="1">
      <c r="A27" s="420" t="s">
        <v>330</v>
      </c>
      <c r="B27" s="420"/>
      <c r="C27" s="420"/>
      <c r="D27" s="420"/>
      <c r="E27" s="420"/>
      <c r="F27" s="420"/>
      <c r="G27" s="420"/>
      <c r="I27" s="349"/>
      <c r="J27" s="349"/>
      <c r="K27" s="349"/>
    </row>
    <row r="28" spans="1:11" ht="13.5" customHeight="1">
      <c r="A28" s="410" t="s">
        <v>331</v>
      </c>
      <c r="B28" s="410"/>
      <c r="C28" s="410"/>
      <c r="D28" s="410"/>
      <c r="E28" s="410"/>
      <c r="F28" s="410"/>
      <c r="G28" s="410"/>
    </row>
    <row r="29" spans="1:11" s="362" customFormat="1" ht="17.25" customHeight="1">
      <c r="A29" s="409" t="s">
        <v>525</v>
      </c>
      <c r="B29" s="409"/>
      <c r="C29" s="409"/>
      <c r="D29" s="409"/>
      <c r="E29" s="409"/>
      <c r="F29" s="409"/>
      <c r="G29" s="409"/>
      <c r="H29" s="384"/>
    </row>
    <row r="30" spans="1:11" ht="13.5" customHeight="1">
      <c r="A30" s="420" t="s">
        <v>527</v>
      </c>
      <c r="B30" s="420"/>
      <c r="C30" s="420"/>
      <c r="D30" s="420"/>
      <c r="E30" s="420"/>
      <c r="F30" s="420"/>
      <c r="G30" s="420"/>
      <c r="I30" s="349"/>
      <c r="J30" s="349"/>
      <c r="K30" s="349"/>
    </row>
    <row r="31" spans="1:11" ht="13.5" customHeight="1">
      <c r="A31" s="410" t="s">
        <v>526</v>
      </c>
      <c r="B31" s="410"/>
      <c r="C31" s="410"/>
      <c r="D31" s="410"/>
      <c r="E31" s="410"/>
      <c r="F31" s="410"/>
      <c r="G31" s="410"/>
    </row>
    <row r="32" spans="1:11" s="362" customFormat="1" ht="17.25" customHeight="1">
      <c r="A32" s="409" t="s">
        <v>569</v>
      </c>
      <c r="B32" s="409"/>
      <c r="C32" s="409"/>
      <c r="D32" s="409"/>
      <c r="E32" s="409"/>
      <c r="F32" s="409"/>
      <c r="G32" s="409"/>
      <c r="H32" s="384"/>
    </row>
    <row r="33" spans="1:12" s="383" customFormat="1" ht="13.5" customHeight="1">
      <c r="A33" s="420" t="s">
        <v>570</v>
      </c>
      <c r="B33" s="420"/>
      <c r="C33" s="420"/>
      <c r="D33" s="420"/>
      <c r="E33" s="420"/>
      <c r="F33" s="420"/>
      <c r="G33" s="420"/>
      <c r="H33" s="384"/>
    </row>
    <row r="34" spans="1:12" s="383" customFormat="1" ht="13.5" customHeight="1">
      <c r="A34" s="629" t="s">
        <v>571</v>
      </c>
      <c r="B34" s="629"/>
      <c r="C34" s="629"/>
      <c r="D34" s="629"/>
      <c r="E34" s="629"/>
      <c r="F34" s="629"/>
      <c r="G34" s="629"/>
      <c r="H34" s="384"/>
      <c r="I34" s="384"/>
      <c r="J34" s="384"/>
      <c r="K34" s="384"/>
    </row>
    <row r="35" spans="1:12">
      <c r="A35" s="412"/>
      <c r="B35" s="412"/>
      <c r="C35" s="412"/>
      <c r="D35" s="412"/>
      <c r="E35" s="412"/>
      <c r="F35" s="412"/>
      <c r="G35" s="412"/>
    </row>
    <row r="36" spans="1:12">
      <c r="A36" s="414" t="s">
        <v>60</v>
      </c>
      <c r="B36" s="415"/>
      <c r="C36" s="415"/>
      <c r="D36" s="415"/>
      <c r="E36" s="415"/>
      <c r="F36" s="415"/>
      <c r="G36" s="416"/>
    </row>
    <row r="37" spans="1:12" s="384" customFormat="1" ht="6" customHeight="1">
      <c r="A37" s="405"/>
      <c r="B37" s="406"/>
      <c r="C37" s="406"/>
      <c r="D37" s="406"/>
      <c r="E37" s="406"/>
      <c r="F37" s="406"/>
      <c r="G37" s="407"/>
      <c r="L37" s="383"/>
    </row>
    <row r="38" spans="1:12" s="384" customFormat="1" ht="13.5" customHeight="1">
      <c r="A38" s="408" t="s">
        <v>553</v>
      </c>
      <c r="B38" s="557"/>
      <c r="C38" s="557"/>
      <c r="D38" s="557"/>
      <c r="E38" s="557"/>
      <c r="F38" s="557"/>
      <c r="G38" s="583"/>
      <c r="L38" s="383"/>
    </row>
    <row r="39" spans="1:12" s="384" customFormat="1" ht="13.5" customHeight="1">
      <c r="A39" s="408" t="s">
        <v>554</v>
      </c>
      <c r="B39" s="557"/>
      <c r="C39" s="557"/>
      <c r="D39" s="557"/>
      <c r="E39" s="557"/>
      <c r="F39" s="557"/>
      <c r="G39" s="583"/>
      <c r="L39" s="383"/>
    </row>
    <row r="40" spans="1:12" s="384" customFormat="1" ht="13.5" customHeight="1">
      <c r="A40" s="408"/>
      <c r="B40" s="557"/>
      <c r="C40" s="557"/>
      <c r="D40" s="557"/>
      <c r="E40" s="557"/>
      <c r="F40" s="557"/>
      <c r="G40" s="583"/>
      <c r="L40" s="383"/>
    </row>
    <row r="41" spans="1:12" s="384" customFormat="1" ht="13.5" customHeight="1">
      <c r="A41" s="408" t="s">
        <v>555</v>
      </c>
      <c r="B41" s="557"/>
      <c r="C41" s="557"/>
      <c r="D41" s="557"/>
      <c r="E41" s="557"/>
      <c r="F41" s="557"/>
      <c r="G41" s="583"/>
      <c r="L41" s="383"/>
    </row>
    <row r="42" spans="1:12" s="384" customFormat="1" ht="13.5" customHeight="1">
      <c r="A42" s="408" t="s">
        <v>556</v>
      </c>
      <c r="B42" s="557"/>
      <c r="C42" s="557"/>
      <c r="D42" s="557"/>
      <c r="E42" s="557"/>
      <c r="F42" s="557"/>
      <c r="G42" s="583"/>
      <c r="L42" s="383"/>
    </row>
    <row r="43" spans="1:12" s="384" customFormat="1" ht="13.5" customHeight="1">
      <c r="A43" s="408" t="s">
        <v>557</v>
      </c>
      <c r="B43" s="557"/>
      <c r="C43" s="557"/>
      <c r="D43" s="557"/>
      <c r="E43" s="557"/>
      <c r="F43" s="557"/>
      <c r="G43" s="583"/>
      <c r="L43" s="383"/>
    </row>
    <row r="44" spans="1:12" s="384" customFormat="1" ht="13.5" customHeight="1">
      <c r="A44" s="408" t="s">
        <v>558</v>
      </c>
      <c r="B44" s="557"/>
      <c r="C44" s="557"/>
      <c r="D44" s="557"/>
      <c r="E44" s="557"/>
      <c r="F44" s="557"/>
      <c r="G44" s="583"/>
      <c r="L44" s="383"/>
    </row>
    <row r="45" spans="1:12" s="384" customFormat="1" ht="13.5" customHeight="1">
      <c r="A45" s="408" t="s">
        <v>559</v>
      </c>
      <c r="B45" s="557"/>
      <c r="C45" s="557"/>
      <c r="D45" s="557"/>
      <c r="E45" s="557"/>
      <c r="F45" s="557"/>
      <c r="G45" s="583"/>
      <c r="L45" s="383"/>
    </row>
    <row r="46" spans="1:12" s="384" customFormat="1" ht="13.5" customHeight="1">
      <c r="A46" s="408" t="s">
        <v>560</v>
      </c>
      <c r="B46" s="557"/>
      <c r="C46" s="557"/>
      <c r="D46" s="557"/>
      <c r="E46" s="557"/>
      <c r="F46" s="557"/>
      <c r="G46" s="583"/>
      <c r="L46" s="383"/>
    </row>
    <row r="47" spans="1:12" s="384" customFormat="1" ht="13.5" customHeight="1">
      <c r="A47" s="408" t="s">
        <v>561</v>
      </c>
      <c r="B47" s="557"/>
      <c r="C47" s="557"/>
      <c r="D47" s="557"/>
      <c r="E47" s="557"/>
      <c r="F47" s="557"/>
      <c r="G47" s="583"/>
      <c r="L47" s="383"/>
    </row>
    <row r="48" spans="1:12" s="384" customFormat="1" ht="13.5" customHeight="1">
      <c r="A48" s="408" t="s">
        <v>562</v>
      </c>
      <c r="B48" s="557"/>
      <c r="C48" s="557"/>
      <c r="D48" s="557"/>
      <c r="E48" s="557"/>
      <c r="F48" s="557"/>
      <c r="G48" s="583"/>
      <c r="L48" s="383"/>
    </row>
    <row r="49" spans="1:12" s="384" customFormat="1" ht="13.5" customHeight="1">
      <c r="A49" s="408" t="s">
        <v>563</v>
      </c>
      <c r="B49" s="557"/>
      <c r="C49" s="557"/>
      <c r="D49" s="557"/>
      <c r="E49" s="557"/>
      <c r="F49" s="557"/>
      <c r="G49" s="583"/>
      <c r="L49" s="383"/>
    </row>
    <row r="50" spans="1:12" s="384" customFormat="1" ht="7.5" customHeight="1">
      <c r="A50" s="408"/>
      <c r="B50" s="557"/>
      <c r="C50" s="557"/>
      <c r="D50" s="557"/>
      <c r="E50" s="557"/>
      <c r="F50" s="557"/>
      <c r="G50" s="583"/>
      <c r="L50" s="383"/>
    </row>
    <row r="51" spans="1:12" s="384" customFormat="1" ht="13.5" customHeight="1">
      <c r="A51" s="408" t="s">
        <v>564</v>
      </c>
      <c r="B51" s="557"/>
      <c r="C51" s="557"/>
      <c r="D51" s="557"/>
      <c r="E51" s="557"/>
      <c r="F51" s="557"/>
      <c r="G51" s="583"/>
      <c r="L51" s="383"/>
    </row>
    <row r="52" spans="1:12" s="384" customFormat="1" ht="13.5" customHeight="1">
      <c r="A52" s="408" t="s">
        <v>565</v>
      </c>
      <c r="B52" s="557"/>
      <c r="C52" s="557"/>
      <c r="D52" s="557"/>
      <c r="E52" s="557"/>
      <c r="F52" s="557"/>
      <c r="G52" s="583"/>
      <c r="L52" s="383"/>
    </row>
    <row r="53" spans="1:12" s="384" customFormat="1" ht="13.5" customHeight="1">
      <c r="A53" s="408" t="s">
        <v>566</v>
      </c>
      <c r="B53" s="557"/>
      <c r="C53" s="557"/>
      <c r="D53" s="557"/>
      <c r="E53" s="557"/>
      <c r="F53" s="557"/>
      <c r="G53" s="583"/>
      <c r="L53" s="383"/>
    </row>
    <row r="54" spans="1:12" s="384" customFormat="1" ht="7.5" customHeight="1">
      <c r="A54" s="408"/>
      <c r="B54" s="557"/>
      <c r="C54" s="557"/>
      <c r="D54" s="557"/>
      <c r="E54" s="557"/>
      <c r="F54" s="557"/>
      <c r="G54" s="583"/>
      <c r="L54" s="383"/>
    </row>
    <row r="55" spans="1:12" s="384" customFormat="1" ht="13.5" customHeight="1">
      <c r="A55" s="408" t="s">
        <v>567</v>
      </c>
      <c r="B55" s="557"/>
      <c r="C55" s="557"/>
      <c r="D55" s="557"/>
      <c r="E55" s="557"/>
      <c r="F55" s="557"/>
      <c r="G55" s="583"/>
      <c r="L55" s="383"/>
    </row>
    <row r="56" spans="1:12" s="384" customFormat="1" ht="13.5" customHeight="1">
      <c r="A56" s="408" t="s">
        <v>568</v>
      </c>
      <c r="B56" s="557"/>
      <c r="C56" s="557"/>
      <c r="D56" s="557"/>
      <c r="E56" s="557"/>
      <c r="F56" s="557"/>
      <c r="G56" s="583"/>
      <c r="L56" s="383"/>
    </row>
    <row r="57" spans="1:12" s="350" customFormat="1">
      <c r="A57" s="411"/>
      <c r="B57" s="412"/>
      <c r="C57" s="412"/>
      <c r="D57" s="412"/>
      <c r="E57" s="412"/>
      <c r="F57" s="412"/>
      <c r="G57" s="413"/>
      <c r="L57" s="349"/>
    </row>
    <row r="58" spans="1:12" s="350" customFormat="1" ht="21">
      <c r="A58" s="43"/>
      <c r="B58" s="360" t="str">
        <f>$B$1</f>
        <v>初期呪文</v>
      </c>
      <c r="C58" s="45" t="s">
        <v>48</v>
      </c>
      <c r="D58" s="46" t="str">
        <f>$E$1</f>
        <v>無限回</v>
      </c>
      <c r="E58" s="391" t="str">
        <f>$B$2</f>
        <v>メイジ・ハンド</v>
      </c>
      <c r="F58" s="392"/>
      <c r="G58" s="393"/>
      <c r="L58" s="349"/>
    </row>
  </sheetData>
  <mergeCells count="60">
    <mergeCell ref="A23:G23"/>
    <mergeCell ref="A24:G24"/>
    <mergeCell ref="A25:G25"/>
    <mergeCell ref="A32:G32"/>
    <mergeCell ref="A33:G33"/>
    <mergeCell ref="B6:D6"/>
    <mergeCell ref="B7:D7"/>
    <mergeCell ref="B8:G8"/>
    <mergeCell ref="B9:G9"/>
    <mergeCell ref="B10:G10"/>
    <mergeCell ref="B1:C1"/>
    <mergeCell ref="F1:G1"/>
    <mergeCell ref="B2:G2"/>
    <mergeCell ref="B4:G4"/>
    <mergeCell ref="B5:G5"/>
    <mergeCell ref="J10:K10"/>
    <mergeCell ref="B22:G22"/>
    <mergeCell ref="B12:G12"/>
    <mergeCell ref="J12:K12"/>
    <mergeCell ref="B13:G13"/>
    <mergeCell ref="B14:G14"/>
    <mergeCell ref="B15:G15"/>
    <mergeCell ref="B16:G16"/>
    <mergeCell ref="B17:G17"/>
    <mergeCell ref="B18:G18"/>
    <mergeCell ref="B19:G19"/>
    <mergeCell ref="B20:G20"/>
    <mergeCell ref="B21:G21"/>
    <mergeCell ref="B11:G11"/>
    <mergeCell ref="A38:G38"/>
    <mergeCell ref="A39:G39"/>
    <mergeCell ref="A26:G26"/>
    <mergeCell ref="A27:G27"/>
    <mergeCell ref="A28:G28"/>
    <mergeCell ref="A35:G35"/>
    <mergeCell ref="A36:G36"/>
    <mergeCell ref="A37:G37"/>
    <mergeCell ref="A29:G29"/>
    <mergeCell ref="A30:G30"/>
    <mergeCell ref="A31:G31"/>
    <mergeCell ref="A34:G34"/>
    <mergeCell ref="A50:G50"/>
    <mergeCell ref="A40:G40"/>
    <mergeCell ref="A41:G41"/>
    <mergeCell ref="A42:G42"/>
    <mergeCell ref="A43:G43"/>
    <mergeCell ref="A44:G44"/>
    <mergeCell ref="A45:G45"/>
    <mergeCell ref="A46:G46"/>
    <mergeCell ref="A47:G47"/>
    <mergeCell ref="A48:G48"/>
    <mergeCell ref="A49:G49"/>
    <mergeCell ref="E58:G58"/>
    <mergeCell ref="A51:G51"/>
    <mergeCell ref="A52:G52"/>
    <mergeCell ref="A53:G53"/>
    <mergeCell ref="A54:G54"/>
    <mergeCell ref="A55:G55"/>
    <mergeCell ref="A56:G56"/>
    <mergeCell ref="A57:G5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49"/>
  <sheetViews>
    <sheetView topLeftCell="A31" zoomScaleNormal="100" workbookViewId="0">
      <selection activeCell="A46" sqref="A46:G46"/>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208" t="s">
        <v>35</v>
      </c>
      <c r="B1" s="460">
        <v>1</v>
      </c>
      <c r="C1" s="461"/>
      <c r="D1" s="209" t="s">
        <v>48</v>
      </c>
      <c r="E1" s="210" t="s">
        <v>157</v>
      </c>
      <c r="F1" s="235" t="s">
        <v>444</v>
      </c>
      <c r="G1" s="234" t="s">
        <v>428</v>
      </c>
      <c r="H1" s="200" t="s">
        <v>66</v>
      </c>
      <c r="I1" s="189"/>
      <c r="J1" s="189"/>
      <c r="K1" s="189"/>
      <c r="L1" s="188"/>
    </row>
    <row r="2" spans="1:12" ht="24.75" customHeight="1">
      <c r="A2" s="209" t="s">
        <v>0</v>
      </c>
      <c r="B2" s="580" t="s">
        <v>156</v>
      </c>
      <c r="C2" s="581"/>
      <c r="D2" s="581"/>
      <c r="E2" s="581"/>
      <c r="F2" s="581"/>
      <c r="G2" s="582"/>
      <c r="H2" s="200" t="s">
        <v>67</v>
      </c>
      <c r="I2" s="189"/>
      <c r="J2" s="189"/>
      <c r="K2" s="189"/>
      <c r="L2" s="188"/>
    </row>
    <row r="3" spans="1:12" ht="19.5" customHeight="1">
      <c r="A3" s="198" t="s">
        <v>59</v>
      </c>
      <c r="B3" s="189"/>
      <c r="C3" s="189"/>
      <c r="D3" s="189"/>
      <c r="E3" s="189"/>
      <c r="F3" s="189"/>
      <c r="G3" s="189"/>
      <c r="H3" s="189"/>
      <c r="I3" s="200"/>
      <c r="J3" s="189"/>
      <c r="K3" s="189"/>
      <c r="L3" s="188"/>
    </row>
    <row r="4" spans="1:12">
      <c r="A4" s="202" t="s">
        <v>57</v>
      </c>
      <c r="B4" s="399" t="s">
        <v>319</v>
      </c>
      <c r="C4" s="400"/>
      <c r="D4" s="400"/>
      <c r="E4" s="400"/>
      <c r="F4" s="400"/>
      <c r="G4" s="401"/>
      <c r="H4" s="189"/>
      <c r="I4" s="189"/>
      <c r="J4" s="189"/>
      <c r="K4" s="189"/>
      <c r="L4" s="188"/>
    </row>
    <row r="5" spans="1:12">
      <c r="A5" s="203" t="s">
        <v>45</v>
      </c>
      <c r="B5" s="399" t="s">
        <v>318</v>
      </c>
      <c r="C5" s="400"/>
      <c r="D5" s="400"/>
      <c r="E5" s="400"/>
      <c r="F5" s="400"/>
      <c r="G5" s="401"/>
      <c r="H5" s="189"/>
      <c r="I5" s="189"/>
      <c r="J5" s="189"/>
      <c r="K5" s="189"/>
      <c r="L5" s="188"/>
    </row>
    <row r="6" spans="1:12">
      <c r="A6" s="203" t="s">
        <v>8</v>
      </c>
      <c r="B6" s="399" t="s">
        <v>158</v>
      </c>
      <c r="C6" s="400"/>
      <c r="D6" s="401"/>
      <c r="E6" s="197" t="s">
        <v>52</v>
      </c>
      <c r="F6" s="190" t="str">
        <f>$I$6</f>
        <v>遠隔</v>
      </c>
      <c r="G6" s="190">
        <f>$J$6</f>
        <v>10</v>
      </c>
      <c r="H6" s="197" t="s">
        <v>52</v>
      </c>
      <c r="I6" s="196" t="s">
        <v>53</v>
      </c>
      <c r="J6" s="196">
        <v>10</v>
      </c>
      <c r="K6" s="189"/>
      <c r="L6" s="188"/>
    </row>
    <row r="7" spans="1:12">
      <c r="A7" s="204" t="s">
        <v>7</v>
      </c>
      <c r="B7" s="399"/>
      <c r="C7" s="400"/>
      <c r="D7" s="401"/>
      <c r="E7" s="197" t="s">
        <v>94</v>
      </c>
      <c r="F7" s="190" t="str">
        <f>IF($I$7 = 0,"", $I$7)</f>
        <v/>
      </c>
      <c r="G7" s="190" t="str">
        <f>IF($J$7 = 0,"", $J$7)</f>
        <v/>
      </c>
      <c r="H7" s="197" t="s">
        <v>94</v>
      </c>
      <c r="I7" s="196"/>
      <c r="J7" s="196">
        <v>0</v>
      </c>
      <c r="K7" s="189"/>
      <c r="L7" s="188"/>
    </row>
    <row r="8" spans="1:12">
      <c r="A8" s="206" t="s">
        <v>76</v>
      </c>
      <c r="B8" s="402" t="s">
        <v>159</v>
      </c>
      <c r="C8" s="403"/>
      <c r="D8" s="403"/>
      <c r="E8" s="403"/>
      <c r="F8" s="403"/>
      <c r="G8" s="404"/>
      <c r="H8" s="197" t="s">
        <v>127</v>
      </c>
      <c r="I8" s="196" t="s">
        <v>117</v>
      </c>
      <c r="J8" s="200" t="s">
        <v>77</v>
      </c>
      <c r="K8" s="189"/>
      <c r="L8" s="188"/>
    </row>
    <row r="9" spans="1:12" ht="13.5" customHeight="1">
      <c r="A9" s="205"/>
      <c r="B9" s="405" t="s">
        <v>422</v>
      </c>
      <c r="C9" s="406"/>
      <c r="D9" s="406"/>
      <c r="E9" s="406"/>
      <c r="F9" s="406"/>
      <c r="G9" s="407"/>
      <c r="H9" s="197" t="s">
        <v>62</v>
      </c>
      <c r="I9" s="196" t="s">
        <v>17</v>
      </c>
      <c r="J9" s="190">
        <f>IF($I$9 = "筋力",基本!$C$5,IF($I$9 = "耐久力",基本!$C$6,IF($I$9 = "敏捷力",基本!$C$7,IF($I$9 = "知力",基本!$C$8,IF($I$9 = "判断力",基本!$C$9,IF($I$9 = "魅力",基本!$C$10,""))))))</f>
        <v>6</v>
      </c>
      <c r="K9" s="196" t="s">
        <v>22</v>
      </c>
      <c r="L9" s="188"/>
    </row>
    <row r="10" spans="1:12">
      <c r="A10" s="218"/>
      <c r="B10" s="405" t="s">
        <v>346</v>
      </c>
      <c r="C10" s="406"/>
      <c r="D10" s="406"/>
      <c r="E10" s="406"/>
      <c r="F10" s="406"/>
      <c r="G10" s="407"/>
      <c r="H10" s="197" t="s">
        <v>72</v>
      </c>
      <c r="I10" s="196">
        <v>0</v>
      </c>
      <c r="J10" s="432" t="s">
        <v>64</v>
      </c>
      <c r="K10" s="433"/>
      <c r="L10" s="190">
        <f>IF($I$8=基本!$F$4,基本!$O$7,IF($I$8=基本!$F$13,基本!$O$16,IF($I$8=基本!$F$22,基本!$O$25,IF($I$8=基本!$F$31,基本!$O$34,IF($I$8=基本!$F$40,基本!$O$43,0)))))</f>
        <v>12</v>
      </c>
    </row>
    <row r="11" spans="1:12">
      <c r="A11" s="205"/>
      <c r="B11" s="405" t="s">
        <v>174</v>
      </c>
      <c r="C11" s="406"/>
      <c r="D11" s="406"/>
      <c r="E11" s="406"/>
      <c r="F11" s="406"/>
      <c r="G11" s="407"/>
      <c r="H11" s="212" t="s">
        <v>63</v>
      </c>
      <c r="I11" s="196" t="s">
        <v>17</v>
      </c>
      <c r="J11" s="215">
        <f>IF($I$9 = "筋力",基本!$C$5,IF($I$11 = "耐久力",基本!$C$6,IF($I$11 = "敏捷力",基本!$C$7,IF($I$11 = "知力",基本!$C$8,IF($I$11 = "判断力",基本!$C$9,IF($I$11 = "魅力",基本!$C$10,""))))))</f>
        <v>6</v>
      </c>
      <c r="K11" s="189"/>
      <c r="L11" s="189"/>
    </row>
    <row r="12" spans="1:12">
      <c r="A12" s="205"/>
      <c r="B12" s="408" t="s">
        <v>160</v>
      </c>
      <c r="C12" s="557"/>
      <c r="D12" s="557"/>
      <c r="E12" s="557"/>
      <c r="F12" s="557"/>
      <c r="G12" s="583"/>
      <c r="H12" s="197" t="s">
        <v>73</v>
      </c>
      <c r="I12" s="196">
        <v>0</v>
      </c>
      <c r="J12" s="432" t="s">
        <v>65</v>
      </c>
      <c r="K12" s="433"/>
      <c r="L12" s="190">
        <f>IF($I$8=基本!$F$4,基本!$O$9,IF($I$8=基本!$F$13,基本!$O$18,IF($I$8=基本!$F$22,基本!$O$27,IF($I$8=基本!$F$31,基本!$O$36,IF($I$8=基本!$F$40,基本!$O$45,0)))))</f>
        <v>5</v>
      </c>
    </row>
    <row r="13" spans="1:12">
      <c r="A13" s="205"/>
      <c r="B13" s="405" t="s">
        <v>166</v>
      </c>
      <c r="C13" s="406"/>
      <c r="D13" s="406"/>
      <c r="E13" s="406"/>
      <c r="F13" s="406"/>
      <c r="G13" s="407"/>
      <c r="H13" s="213" t="s">
        <v>128</v>
      </c>
      <c r="I13" s="196">
        <v>1</v>
      </c>
      <c r="J13" s="197" t="s">
        <v>54</v>
      </c>
      <c r="K13" s="196">
        <v>8</v>
      </c>
      <c r="L13" s="188"/>
    </row>
    <row r="14" spans="1:12">
      <c r="A14" s="205"/>
      <c r="B14" s="405" t="s">
        <v>167</v>
      </c>
      <c r="C14" s="406"/>
      <c r="D14" s="406"/>
      <c r="E14" s="406"/>
      <c r="F14" s="406"/>
      <c r="G14" s="407"/>
      <c r="H14" s="197" t="s">
        <v>61</v>
      </c>
      <c r="I14" s="196">
        <v>3</v>
      </c>
      <c r="J14" s="197" t="s">
        <v>187</v>
      </c>
      <c r="K14" s="196">
        <v>6</v>
      </c>
      <c r="L14" s="188"/>
    </row>
    <row r="15" spans="1:12">
      <c r="A15" s="207"/>
      <c r="B15" s="411"/>
      <c r="C15" s="412"/>
      <c r="D15" s="412"/>
      <c r="E15" s="412"/>
      <c r="F15" s="412"/>
      <c r="G15" s="413"/>
      <c r="H15" s="197" t="s">
        <v>74</v>
      </c>
      <c r="I15" s="196" t="s">
        <v>99</v>
      </c>
      <c r="J15" s="189"/>
      <c r="K15" s="189"/>
      <c r="L15" s="188"/>
    </row>
    <row r="16" spans="1:12" ht="14.25" thickBot="1">
      <c r="A16" s="199" t="s">
        <v>165</v>
      </c>
      <c r="B16" s="217"/>
      <c r="C16" s="217"/>
      <c r="D16" s="217"/>
      <c r="E16" s="217"/>
      <c r="F16" s="217"/>
      <c r="G16" s="217"/>
      <c r="H16" s="213" t="s">
        <v>259</v>
      </c>
      <c r="I16" s="196">
        <v>1</v>
      </c>
      <c r="J16" s="197" t="s">
        <v>54</v>
      </c>
      <c r="K16" s="196">
        <v>6</v>
      </c>
      <c r="L16" s="196" t="s">
        <v>109</v>
      </c>
    </row>
    <row r="17" spans="1:12" ht="21.75" thickBot="1">
      <c r="A17" s="222" t="s">
        <v>162</v>
      </c>
      <c r="B17" s="593" t="s">
        <v>161</v>
      </c>
      <c r="C17" s="594"/>
      <c r="D17" s="594"/>
      <c r="E17" s="594"/>
      <c r="F17" s="594"/>
      <c r="G17" s="595"/>
      <c r="H17" s="220" t="s">
        <v>164</v>
      </c>
      <c r="I17" s="196">
        <v>10</v>
      </c>
      <c r="J17" s="189"/>
      <c r="K17" s="189"/>
      <c r="L17" s="188"/>
    </row>
    <row r="18" spans="1:12" ht="21" customHeight="1">
      <c r="A18" s="596" t="s">
        <v>163</v>
      </c>
      <c r="B18" s="597"/>
      <c r="C18" s="598"/>
      <c r="D18" s="323" t="s">
        <v>20</v>
      </c>
      <c r="E18" s="324" t="s">
        <v>21</v>
      </c>
      <c r="F18" s="223" t="s">
        <v>22</v>
      </c>
      <c r="G18" s="224" t="s">
        <v>23</v>
      </c>
      <c r="H18" s="220" t="s">
        <v>163</v>
      </c>
      <c r="I18" s="219" t="s">
        <v>20</v>
      </c>
      <c r="J18" s="219" t="s">
        <v>21</v>
      </c>
      <c r="K18" s="219" t="s">
        <v>22</v>
      </c>
      <c r="L18" s="219" t="s">
        <v>23</v>
      </c>
    </row>
    <row r="19" spans="1:12" ht="30" customHeight="1" thickBot="1">
      <c r="A19" s="599" t="str">
        <f>INT(基本!$B$13/2)+$H$19 &amp; IF($I$17=0,""," (" &amp; $I$17 &amp; ")")</f>
        <v>45 (10)</v>
      </c>
      <c r="B19" s="600"/>
      <c r="C19" s="601"/>
      <c r="D19" s="227">
        <f>基本!$B$14+$I$19</f>
        <v>31</v>
      </c>
      <c r="E19" s="225">
        <f>基本!$B$15+$J$19</f>
        <v>25</v>
      </c>
      <c r="F19" s="225">
        <f>基本!$B$16+$K$19</f>
        <v>29</v>
      </c>
      <c r="G19" s="226">
        <f>基本!$B$17+$L$19</f>
        <v>27</v>
      </c>
      <c r="H19" s="221">
        <v>0</v>
      </c>
      <c r="I19" s="196">
        <v>2</v>
      </c>
      <c r="J19" s="196">
        <v>2</v>
      </c>
      <c r="K19" s="196">
        <v>0</v>
      </c>
      <c r="L19" s="196">
        <v>0</v>
      </c>
    </row>
    <row r="20" spans="1:12" s="292" customFormat="1" ht="30" customHeight="1" thickBot="1">
      <c r="A20" s="584" t="s">
        <v>471</v>
      </c>
      <c r="B20" s="585"/>
      <c r="C20" s="586"/>
      <c r="D20" s="294">
        <f>基本!$B$14+$I$19+2</f>
        <v>33</v>
      </c>
      <c r="E20" s="295">
        <f>基本!$B$15+$J$19+2</f>
        <v>27</v>
      </c>
      <c r="F20" s="297">
        <f>基本!$B$16+$K$19+2</f>
        <v>31</v>
      </c>
      <c r="G20" s="296">
        <f>基本!$B$17+$L$19+2</f>
        <v>29</v>
      </c>
      <c r="H20" s="293"/>
      <c r="I20" s="293"/>
      <c r="J20" s="293"/>
      <c r="K20" s="293"/>
      <c r="L20" s="293"/>
    </row>
    <row r="21" spans="1:12" ht="14.25" thickBot="1">
      <c r="A21" s="199" t="s">
        <v>58</v>
      </c>
      <c r="B21" s="188"/>
      <c r="C21" s="188"/>
      <c r="D21" s="188"/>
      <c r="E21" s="191"/>
      <c r="F21" s="189"/>
      <c r="G21" s="189"/>
      <c r="H21" s="189"/>
      <c r="I21" s="189"/>
      <c r="J21" s="189"/>
      <c r="K21" s="189"/>
      <c r="L21" s="188"/>
    </row>
    <row r="22" spans="1:12" ht="18.75" customHeight="1" thickBot="1">
      <c r="A22" s="467" t="str">
        <f>$B$2</f>
        <v>サモン･ファイアー･ウォリアー</v>
      </c>
      <c r="B22" s="468"/>
      <c r="C22" s="472"/>
      <c r="D22" s="192" t="s">
        <v>3</v>
      </c>
      <c r="E22" s="233" t="s">
        <v>2</v>
      </c>
      <c r="F22" s="189"/>
      <c r="G22" s="189"/>
      <c r="H22" s="189"/>
      <c r="I22" s="189"/>
      <c r="J22" s="188"/>
      <c r="K22" s="188"/>
      <c r="L22" s="188"/>
    </row>
    <row r="23" spans="1:12" ht="38.25" customHeight="1">
      <c r="A23" s="587" t="s">
        <v>1</v>
      </c>
      <c r="B23" s="193" t="s">
        <v>51</v>
      </c>
      <c r="C23" s="201" t="str">
        <f>$K$9</f>
        <v>反応</v>
      </c>
      <c r="D23" s="194" t="str">
        <f>$J$9+$L$10+$I$10 &amp; "+1d20"</f>
        <v>18+1d20</v>
      </c>
      <c r="E23" s="211" t="str">
        <f>$J$9+$L$10+2+$I$10 &amp; "+1d20"</f>
        <v>20+1d20</v>
      </c>
      <c r="F23" s="189"/>
      <c r="G23" s="189"/>
      <c r="H23" s="189"/>
      <c r="I23" s="189"/>
      <c r="J23" s="188"/>
      <c r="K23" s="188"/>
      <c r="L23" s="188"/>
    </row>
    <row r="24" spans="1:12" ht="38.25" customHeight="1">
      <c r="A24" s="588"/>
      <c r="B24" s="216" t="s">
        <v>5</v>
      </c>
      <c r="C24" s="214" t="str">
        <f>IF($I$15 = 0,"", $I$15)</f>
        <v>火</v>
      </c>
      <c r="D24" s="195" t="str">
        <f>$J$11+$L$12+$I$12+基本!$C$6 &amp; "+" &amp; $I$13 &amp; "d" &amp; $K$13 &amp; " ☆"</f>
        <v>15+1d8 ☆</v>
      </c>
      <c r="E24" s="228" t="str">
        <f>$J$11+$L$12+$I$12+基本!$C$6 &amp; "+" &amp; $I$13 &amp; "d" &amp; $K$13 &amp; " ☆"</f>
        <v>15+1d8 ☆</v>
      </c>
      <c r="F24" s="189"/>
      <c r="G24" s="188"/>
      <c r="H24" s="188"/>
      <c r="I24" s="188"/>
      <c r="J24" s="188"/>
      <c r="K24" s="188"/>
      <c r="L24" s="188"/>
    </row>
    <row r="25" spans="1:12" ht="38.25" customHeight="1" thickBot="1">
      <c r="A25" s="589"/>
      <c r="B25" s="231" t="s">
        <v>4</v>
      </c>
      <c r="C25" s="232" t="str">
        <f>IF($I$15 = 0,"", $I$15)</f>
        <v>火</v>
      </c>
      <c r="D25" s="229" t="str">
        <f>$J$11+$L$12+$I$12+基本!$C$6+($I$13*$K$13) &amp; IF($I$14 = 0,"","+" &amp; $I$14 &amp; "d" &amp; $K$14) &amp; IF($I$7="爆発"," ☆★",IF($I$7="噴射"," ☆★"," ☆"))</f>
        <v>23+3d6 ☆</v>
      </c>
      <c r="E25" s="230" t="str">
        <f>$J$11+$L$12+$I$12+基本!$C$6+($I$13*$K$13) &amp; IF($I$14 = 0,"","+" &amp; $I$14 &amp; "d" &amp; $K$14) &amp; IF($I$7="爆発"," ☆★",IF($I$7="噴射"," ☆★"," ☆"))</f>
        <v>23+3d6 ☆</v>
      </c>
      <c r="F25" s="189"/>
      <c r="G25" s="188"/>
      <c r="H25" s="188"/>
      <c r="I25" s="188"/>
      <c r="J25" s="188"/>
      <c r="K25" s="188"/>
      <c r="L25" s="188"/>
    </row>
    <row r="26" spans="1:12" s="362" customFormat="1" ht="15.75" customHeight="1">
      <c r="A26" s="409" t="s">
        <v>213</v>
      </c>
      <c r="B26" s="409"/>
      <c r="C26" s="409"/>
      <c r="D26" s="409"/>
      <c r="E26" s="409"/>
      <c r="F26" s="409"/>
      <c r="G26" s="409"/>
    </row>
    <row r="27" spans="1:12">
      <c r="A27" s="410" t="s">
        <v>214</v>
      </c>
      <c r="B27" s="410"/>
      <c r="C27" s="410"/>
      <c r="D27" s="410"/>
      <c r="E27" s="410"/>
      <c r="F27" s="410"/>
      <c r="G27" s="410"/>
      <c r="H27" s="303"/>
      <c r="I27" s="303"/>
      <c r="J27" s="303"/>
      <c r="K27" s="303"/>
      <c r="L27" s="303"/>
    </row>
    <row r="28" spans="1:12">
      <c r="A28" s="410" t="s">
        <v>215</v>
      </c>
      <c r="B28" s="410"/>
      <c r="C28" s="410"/>
      <c r="D28" s="410"/>
      <c r="E28" s="410"/>
      <c r="F28" s="410"/>
      <c r="G28" s="410"/>
      <c r="H28" s="303"/>
      <c r="I28" s="303"/>
      <c r="J28" s="303"/>
      <c r="K28" s="303"/>
      <c r="L28" s="303"/>
    </row>
    <row r="29" spans="1:12">
      <c r="A29" s="603" t="s">
        <v>472</v>
      </c>
      <c r="B29" s="603"/>
      <c r="C29" s="603"/>
      <c r="D29" s="603"/>
      <c r="E29" s="603"/>
      <c r="F29" s="603"/>
      <c r="G29" s="603"/>
      <c r="H29" s="303"/>
      <c r="I29" s="303"/>
      <c r="J29" s="303"/>
      <c r="K29" s="303"/>
      <c r="L29" s="303"/>
    </row>
    <row r="30" spans="1:12" s="362" customFormat="1" ht="15.75" customHeight="1">
      <c r="A30" s="409" t="s">
        <v>101</v>
      </c>
      <c r="B30" s="409"/>
      <c r="C30" s="409"/>
      <c r="D30" s="409"/>
      <c r="E30" s="409"/>
      <c r="F30" s="409"/>
      <c r="G30" s="409"/>
    </row>
    <row r="31" spans="1:12" ht="13.5" customHeight="1">
      <c r="A31" s="420" t="s">
        <v>330</v>
      </c>
      <c r="B31" s="420"/>
      <c r="C31" s="420"/>
      <c r="D31" s="420"/>
      <c r="E31" s="420"/>
      <c r="F31" s="420"/>
      <c r="G31" s="420"/>
      <c r="H31" s="303"/>
      <c r="I31" s="303"/>
      <c r="J31" s="303"/>
      <c r="K31" s="303"/>
      <c r="L31" s="303"/>
    </row>
    <row r="32" spans="1:12" ht="13.5" customHeight="1">
      <c r="A32" s="410" t="s">
        <v>331</v>
      </c>
      <c r="B32" s="410"/>
      <c r="C32" s="410"/>
      <c r="D32" s="410"/>
      <c r="E32" s="410"/>
      <c r="F32" s="410"/>
      <c r="G32" s="410"/>
      <c r="H32" s="303"/>
      <c r="I32" s="303"/>
      <c r="J32" s="303"/>
      <c r="K32" s="303"/>
      <c r="L32" s="303"/>
    </row>
    <row r="33" spans="1:12" s="362" customFormat="1" ht="15.75" customHeight="1">
      <c r="A33" s="409" t="s">
        <v>473</v>
      </c>
      <c r="B33" s="409"/>
      <c r="C33" s="409"/>
      <c r="D33" s="409"/>
      <c r="E33" s="409"/>
      <c r="F33" s="409"/>
      <c r="G33" s="409"/>
    </row>
    <row r="34" spans="1:12">
      <c r="A34" s="410" t="s">
        <v>474</v>
      </c>
      <c r="B34" s="410"/>
      <c r="C34" s="410"/>
      <c r="D34" s="410"/>
      <c r="E34" s="410"/>
      <c r="F34" s="410"/>
      <c r="G34" s="410"/>
      <c r="H34" s="303"/>
      <c r="I34" s="303"/>
      <c r="J34" s="303"/>
      <c r="K34" s="303"/>
      <c r="L34" s="302"/>
    </row>
    <row r="35" spans="1:12">
      <c r="A35" s="410" t="s">
        <v>329</v>
      </c>
      <c r="B35" s="410"/>
      <c r="C35" s="410"/>
      <c r="D35" s="410"/>
      <c r="E35" s="410"/>
      <c r="F35" s="410"/>
      <c r="G35" s="410"/>
      <c r="H35" s="303"/>
      <c r="I35" s="303"/>
      <c r="J35" s="303"/>
      <c r="K35" s="303"/>
      <c r="L35" s="302"/>
    </row>
    <row r="36" spans="1:12">
      <c r="A36" s="602" t="s">
        <v>216</v>
      </c>
      <c r="B36" s="602"/>
      <c r="C36" s="602"/>
      <c r="D36" s="602"/>
      <c r="E36" s="602"/>
      <c r="F36" s="602"/>
      <c r="G36" s="602"/>
      <c r="H36" s="304"/>
      <c r="I36" s="303"/>
      <c r="J36" s="303"/>
      <c r="K36" s="303"/>
      <c r="L36" s="302"/>
    </row>
    <row r="37" spans="1:12" s="362" customFormat="1" ht="15.75" customHeight="1">
      <c r="A37" s="409" t="s">
        <v>525</v>
      </c>
      <c r="B37" s="409"/>
      <c r="C37" s="409"/>
      <c r="D37" s="409"/>
      <c r="E37" s="409"/>
      <c r="F37" s="409"/>
      <c r="G37" s="409"/>
      <c r="H37" s="350"/>
    </row>
    <row r="38" spans="1:12" s="349" customFormat="1" ht="13.5" customHeight="1">
      <c r="A38" s="420" t="s">
        <v>527</v>
      </c>
      <c r="B38" s="420"/>
      <c r="C38" s="420"/>
      <c r="D38" s="420"/>
      <c r="E38" s="420"/>
      <c r="F38" s="420"/>
      <c r="G38" s="420"/>
      <c r="H38" s="350"/>
    </row>
    <row r="39" spans="1:12" s="349" customFormat="1" ht="13.5" customHeight="1">
      <c r="A39" s="410" t="s">
        <v>526</v>
      </c>
      <c r="B39" s="410"/>
      <c r="C39" s="410"/>
      <c r="D39" s="410"/>
      <c r="E39" s="410"/>
      <c r="F39" s="410"/>
      <c r="G39" s="410"/>
      <c r="H39" s="350"/>
      <c r="I39" s="350"/>
      <c r="J39" s="350"/>
      <c r="K39" s="350"/>
    </row>
    <row r="40" spans="1:12" s="383" customFormat="1" ht="12" customHeight="1">
      <c r="A40" s="409" t="s">
        <v>536</v>
      </c>
      <c r="B40" s="409"/>
      <c r="C40" s="409"/>
      <c r="D40" s="409"/>
      <c r="E40" s="409"/>
      <c r="F40" s="409"/>
      <c r="G40" s="409"/>
      <c r="H40" s="384"/>
    </row>
    <row r="41" spans="1:12" s="383" customFormat="1" ht="13.5" customHeight="1">
      <c r="A41" s="420" t="s">
        <v>537</v>
      </c>
      <c r="B41" s="420"/>
      <c r="C41" s="420"/>
      <c r="D41" s="420"/>
      <c r="E41" s="420"/>
      <c r="F41" s="420"/>
      <c r="G41" s="420"/>
      <c r="H41" s="384"/>
    </row>
    <row r="42" spans="1:12" s="383" customFormat="1" ht="12" customHeight="1">
      <c r="A42" s="414" t="s">
        <v>60</v>
      </c>
      <c r="B42" s="415"/>
      <c r="C42" s="415"/>
      <c r="D42" s="415"/>
      <c r="E42" s="415"/>
      <c r="F42" s="415"/>
      <c r="G42" s="416"/>
      <c r="H42" s="384"/>
      <c r="I42" s="384"/>
      <c r="J42" s="384"/>
      <c r="K42" s="384"/>
    </row>
    <row r="43" spans="1:12" s="383" customFormat="1" ht="12" customHeight="1">
      <c r="A43" s="405" t="s">
        <v>475</v>
      </c>
      <c r="B43" s="406"/>
      <c r="C43" s="406"/>
      <c r="D43" s="406"/>
      <c r="E43" s="406"/>
      <c r="F43" s="406"/>
      <c r="G43" s="407"/>
    </row>
    <row r="44" spans="1:12" s="383" customFormat="1" ht="7.5" customHeight="1">
      <c r="A44" s="590"/>
      <c r="B44" s="591"/>
      <c r="C44" s="591"/>
      <c r="D44" s="591"/>
      <c r="E44" s="591"/>
      <c r="F44" s="591"/>
      <c r="G44" s="592"/>
    </row>
    <row r="45" spans="1:12" s="384" customFormat="1" ht="12" customHeight="1">
      <c r="A45" s="405" t="s">
        <v>581</v>
      </c>
      <c r="B45" s="406"/>
      <c r="C45" s="406"/>
      <c r="D45" s="406"/>
      <c r="E45" s="406"/>
      <c r="F45" s="406"/>
      <c r="G45" s="407"/>
      <c r="H45" s="383"/>
      <c r="I45" s="383"/>
      <c r="J45" s="383"/>
      <c r="K45" s="383"/>
      <c r="L45" s="383"/>
    </row>
    <row r="46" spans="1:12" s="384" customFormat="1" ht="12" customHeight="1">
      <c r="A46" s="405"/>
      <c r="B46" s="406"/>
      <c r="C46" s="406"/>
      <c r="D46" s="406"/>
      <c r="E46" s="406"/>
      <c r="F46" s="406"/>
      <c r="G46" s="407"/>
      <c r="H46" s="383"/>
      <c r="I46" s="383"/>
      <c r="J46" s="383"/>
      <c r="K46" s="383"/>
      <c r="L46" s="383"/>
    </row>
    <row r="47" spans="1:12" s="384" customFormat="1" ht="12" customHeight="1">
      <c r="A47" s="405" t="s">
        <v>582</v>
      </c>
      <c r="B47" s="406"/>
      <c r="C47" s="406"/>
      <c r="D47" s="406"/>
      <c r="E47" s="406"/>
      <c r="F47" s="406"/>
      <c r="G47" s="407"/>
      <c r="H47" s="383"/>
      <c r="I47" s="383"/>
      <c r="J47" s="383"/>
      <c r="K47" s="383"/>
      <c r="L47" s="383"/>
    </row>
    <row r="48" spans="1:12" s="384" customFormat="1">
      <c r="A48" s="630" t="s">
        <v>476</v>
      </c>
      <c r="B48" s="631"/>
      <c r="C48" s="631"/>
      <c r="D48" s="631"/>
      <c r="E48" s="631"/>
      <c r="F48" s="631"/>
      <c r="G48" s="632"/>
      <c r="H48" s="383"/>
      <c r="I48" s="383"/>
      <c r="J48" s="383"/>
      <c r="K48" s="383"/>
      <c r="L48" s="383"/>
    </row>
    <row r="49" spans="1:12" s="1" customFormat="1" ht="21">
      <c r="A49" s="298" t="s">
        <v>35</v>
      </c>
      <c r="B49" s="301">
        <f>$B$1</f>
        <v>1</v>
      </c>
      <c r="C49" s="299" t="s">
        <v>48</v>
      </c>
      <c r="D49" s="300" t="str">
        <f>$E$1</f>
        <v>一日毎</v>
      </c>
      <c r="E49" s="469" t="str">
        <f>$B$2</f>
        <v>サモン･ファイアー･ウォリアー</v>
      </c>
      <c r="F49" s="470"/>
      <c r="G49" s="471"/>
      <c r="H49" s="189"/>
      <c r="I49" s="189"/>
      <c r="J49" s="189"/>
      <c r="K49" s="189"/>
      <c r="L49" s="188"/>
    </row>
  </sheetData>
  <mergeCells count="46">
    <mergeCell ref="A29:G29"/>
    <mergeCell ref="A30:G30"/>
    <mergeCell ref="A46:G46"/>
    <mergeCell ref="A47:G47"/>
    <mergeCell ref="A48:G48"/>
    <mergeCell ref="A45:G45"/>
    <mergeCell ref="A42:G42"/>
    <mergeCell ref="A43:G43"/>
    <mergeCell ref="A44:G44"/>
    <mergeCell ref="E49:G49"/>
    <mergeCell ref="B13:G13"/>
    <mergeCell ref="B14:G14"/>
    <mergeCell ref="B15:G15"/>
    <mergeCell ref="B17:G17"/>
    <mergeCell ref="A18:C18"/>
    <mergeCell ref="A19:C19"/>
    <mergeCell ref="A37:G37"/>
    <mergeCell ref="A38:G38"/>
    <mergeCell ref="A39:G39"/>
    <mergeCell ref="A33:G33"/>
    <mergeCell ref="A34:G34"/>
    <mergeCell ref="A35:G35"/>
    <mergeCell ref="J10:K10"/>
    <mergeCell ref="A22:C22"/>
    <mergeCell ref="J12:K12"/>
    <mergeCell ref="B7:D7"/>
    <mergeCell ref="B8:G8"/>
    <mergeCell ref="B9:G9"/>
    <mergeCell ref="B10:G10"/>
    <mergeCell ref="B11:G11"/>
    <mergeCell ref="A40:G40"/>
    <mergeCell ref="A41:G41"/>
    <mergeCell ref="B1:C1"/>
    <mergeCell ref="B2:G2"/>
    <mergeCell ref="B4:G4"/>
    <mergeCell ref="B5:G5"/>
    <mergeCell ref="B6:D6"/>
    <mergeCell ref="B12:G12"/>
    <mergeCell ref="A20:C20"/>
    <mergeCell ref="A23:A25"/>
    <mergeCell ref="A36:G36"/>
    <mergeCell ref="A31:G31"/>
    <mergeCell ref="A32:G32"/>
    <mergeCell ref="A26:G26"/>
    <mergeCell ref="A27:G27"/>
    <mergeCell ref="A28:G28"/>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ignoredErrors>
    <ignoredError sqref="E23" formula="1"/>
  </ignoredErrors>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51"/>
  <sheetViews>
    <sheetView topLeftCell="A31" workbookViewId="0">
      <selection activeCell="A47" sqref="A47:G47"/>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5</v>
      </c>
      <c r="C1" s="461"/>
      <c r="D1" s="32" t="s">
        <v>48</v>
      </c>
      <c r="E1" s="33" t="s">
        <v>157</v>
      </c>
      <c r="F1" s="185" t="s">
        <v>445</v>
      </c>
      <c r="G1" s="184" t="s">
        <v>435</v>
      </c>
      <c r="H1" s="23" t="s">
        <v>66</v>
      </c>
    </row>
    <row r="2" spans="1:12" ht="24.75" customHeight="1">
      <c r="A2" s="32" t="s">
        <v>0</v>
      </c>
      <c r="B2" s="464" t="s">
        <v>168</v>
      </c>
      <c r="C2" s="464"/>
      <c r="D2" s="464"/>
      <c r="E2" s="464"/>
      <c r="F2" s="464"/>
      <c r="G2" s="464"/>
      <c r="H2" s="23" t="s">
        <v>67</v>
      </c>
    </row>
    <row r="3" spans="1:12" ht="19.5" customHeight="1">
      <c r="A3" s="74" t="s">
        <v>59</v>
      </c>
      <c r="B3" s="1"/>
      <c r="C3" s="1"/>
      <c r="D3" s="1"/>
      <c r="I3" s="23"/>
    </row>
    <row r="4" spans="1:12">
      <c r="A4" s="25" t="s">
        <v>57</v>
      </c>
      <c r="B4" s="399" t="s">
        <v>217</v>
      </c>
      <c r="C4" s="400"/>
      <c r="D4" s="400"/>
      <c r="E4" s="400"/>
      <c r="F4" s="400"/>
      <c r="G4" s="401"/>
    </row>
    <row r="5" spans="1:12">
      <c r="A5" s="26" t="s">
        <v>45</v>
      </c>
      <c r="B5" s="399" t="s">
        <v>218</v>
      </c>
      <c r="C5" s="400"/>
      <c r="D5" s="400"/>
      <c r="E5" s="400"/>
      <c r="F5" s="400"/>
      <c r="G5" s="401"/>
    </row>
    <row r="6" spans="1:12">
      <c r="A6" s="26" t="s">
        <v>8</v>
      </c>
      <c r="B6" s="399" t="s">
        <v>158</v>
      </c>
      <c r="C6" s="400"/>
      <c r="D6" s="401"/>
      <c r="E6" s="84" t="s">
        <v>52</v>
      </c>
      <c r="F6" s="85" t="str">
        <f>$I$6</f>
        <v>遠隔</v>
      </c>
      <c r="G6" s="85">
        <f>$J$6</f>
        <v>10</v>
      </c>
      <c r="H6" s="84" t="s">
        <v>52</v>
      </c>
      <c r="I6" s="86" t="s">
        <v>53</v>
      </c>
      <c r="J6" s="86">
        <v>10</v>
      </c>
    </row>
    <row r="7" spans="1:12">
      <c r="A7" s="27" t="s">
        <v>7</v>
      </c>
      <c r="B7" s="399"/>
      <c r="C7" s="400"/>
      <c r="D7" s="401"/>
      <c r="E7" s="84" t="s">
        <v>94</v>
      </c>
      <c r="F7" s="85" t="str">
        <f>IF($I$7 = 0,"", $I$7)</f>
        <v/>
      </c>
      <c r="G7" s="85" t="str">
        <f>IF($J$7 = 0,"", $J$7)</f>
        <v/>
      </c>
      <c r="H7" s="84" t="s">
        <v>94</v>
      </c>
      <c r="I7" s="86"/>
      <c r="J7" s="86">
        <v>0</v>
      </c>
    </row>
    <row r="8" spans="1:12">
      <c r="A8" s="29" t="s">
        <v>76</v>
      </c>
      <c r="B8" s="402" t="s">
        <v>159</v>
      </c>
      <c r="C8" s="403"/>
      <c r="D8" s="403"/>
      <c r="E8" s="403"/>
      <c r="F8" s="403"/>
      <c r="G8" s="404"/>
      <c r="H8" s="84" t="s">
        <v>127</v>
      </c>
      <c r="I8" s="86" t="s">
        <v>117</v>
      </c>
      <c r="J8" s="23" t="s">
        <v>77</v>
      </c>
    </row>
    <row r="9" spans="1:12">
      <c r="A9" s="28"/>
      <c r="B9" s="405" t="s">
        <v>169</v>
      </c>
      <c r="C9" s="406"/>
      <c r="D9" s="406"/>
      <c r="E9" s="406"/>
      <c r="F9" s="406"/>
      <c r="G9" s="407"/>
      <c r="H9" s="84" t="s">
        <v>62</v>
      </c>
      <c r="I9" s="86" t="s">
        <v>17</v>
      </c>
      <c r="J9" s="85">
        <f>IF($I$9 = "筋力",基本!$C$5,IF($I$9 = "耐久力",基本!$C$6,IF($I$9 = "敏捷力",基本!$C$7,IF($I$9 = "知力",基本!$C$8,IF($I$9 = "判断力",基本!$C$9,IF($I$9 = "魅力",基本!$C$10,""))))))</f>
        <v>6</v>
      </c>
      <c r="K9" s="86" t="s">
        <v>22</v>
      </c>
    </row>
    <row r="10" spans="1:12">
      <c r="A10" s="95"/>
      <c r="B10" s="405" t="s">
        <v>349</v>
      </c>
      <c r="C10" s="406"/>
      <c r="D10" s="406"/>
      <c r="E10" s="406"/>
      <c r="F10" s="406"/>
      <c r="G10" s="407"/>
      <c r="H10" s="84" t="s">
        <v>72</v>
      </c>
      <c r="I10" s="86">
        <v>0</v>
      </c>
      <c r="J10" s="432" t="s">
        <v>64</v>
      </c>
      <c r="K10" s="433"/>
      <c r="L10" s="85">
        <f>IF($I$8=基本!$F$4,基本!$O$7,IF($I$8=基本!$F$13,基本!$O$16,IF($I$8=基本!$F$22,基本!$O$25,IF($I$8=基本!$F$31,基本!$O$34,IF($I$8=基本!$F$40,基本!$O$43,0)))))</f>
        <v>12</v>
      </c>
    </row>
    <row r="11" spans="1:12">
      <c r="A11" s="28"/>
      <c r="B11" s="408" t="s">
        <v>170</v>
      </c>
      <c r="C11" s="406"/>
      <c r="D11" s="406"/>
      <c r="E11" s="406"/>
      <c r="F11" s="406"/>
      <c r="G11" s="407"/>
      <c r="H11" s="72" t="s">
        <v>63</v>
      </c>
      <c r="I11" s="86" t="s">
        <v>17</v>
      </c>
      <c r="J11" s="68">
        <f>IF($I$9 = "筋力",基本!$C$5,IF($I$11 = "耐久力",基本!$C$6,IF($I$11 = "敏捷力",基本!$C$7,IF($I$11 = "知力",基本!$C$8,IF($I$11 = "判断力",基本!$C$9,IF($I$11 = "魅力",基本!$C$10,""))))))</f>
        <v>6</v>
      </c>
      <c r="L11" s="1"/>
    </row>
    <row r="12" spans="1:12">
      <c r="A12" s="28"/>
      <c r="B12" s="405" t="s">
        <v>166</v>
      </c>
      <c r="C12" s="406"/>
      <c r="D12" s="406"/>
      <c r="E12" s="406"/>
      <c r="F12" s="406"/>
      <c r="G12" s="407"/>
      <c r="H12" s="84" t="s">
        <v>73</v>
      </c>
      <c r="I12" s="86">
        <v>0</v>
      </c>
      <c r="J12" s="432" t="s">
        <v>65</v>
      </c>
      <c r="K12" s="433"/>
      <c r="L12" s="85">
        <f>IF($I$8=基本!$F$4,基本!$O$9,IF($I$8=基本!$F$13,基本!$O$18,IF($I$8=基本!$F$22,基本!$O$27,IF($I$8=基本!$F$31,基本!$O$36,IF($I$8=基本!$F$40,基本!$O$45,0)))))</f>
        <v>5</v>
      </c>
    </row>
    <row r="13" spans="1:12">
      <c r="A13" s="28"/>
      <c r="B13" s="405" t="s">
        <v>167</v>
      </c>
      <c r="C13" s="406"/>
      <c r="D13" s="406"/>
      <c r="E13" s="406"/>
      <c r="F13" s="406"/>
      <c r="G13" s="407"/>
      <c r="H13" s="73" t="s">
        <v>128</v>
      </c>
      <c r="I13" s="86">
        <v>2</v>
      </c>
      <c r="J13" s="84" t="s">
        <v>54</v>
      </c>
      <c r="K13" s="86">
        <v>6</v>
      </c>
    </row>
    <row r="14" spans="1:12" ht="13.5" customHeight="1">
      <c r="A14" s="28"/>
      <c r="B14" s="405" t="s">
        <v>347</v>
      </c>
      <c r="C14" s="406"/>
      <c r="D14" s="406"/>
      <c r="E14" s="406"/>
      <c r="F14" s="406"/>
      <c r="G14" s="407"/>
      <c r="H14" s="84" t="s">
        <v>61</v>
      </c>
      <c r="I14" s="108">
        <v>3</v>
      </c>
      <c r="J14" s="84" t="s">
        <v>187</v>
      </c>
      <c r="K14" s="108">
        <v>6</v>
      </c>
    </row>
    <row r="15" spans="1:12">
      <c r="A15" s="30"/>
      <c r="B15" s="411" t="s">
        <v>348</v>
      </c>
      <c r="C15" s="412"/>
      <c r="D15" s="412"/>
      <c r="E15" s="412"/>
      <c r="F15" s="412"/>
      <c r="G15" s="413"/>
      <c r="H15" s="84" t="s">
        <v>74</v>
      </c>
      <c r="I15" s="86"/>
    </row>
    <row r="16" spans="1:12" ht="14.25" thickBot="1">
      <c r="A16" s="22" t="s">
        <v>165</v>
      </c>
      <c r="B16" s="87"/>
      <c r="C16" s="87"/>
      <c r="D16" s="87"/>
      <c r="E16" s="87"/>
      <c r="F16" s="87"/>
      <c r="G16" s="87"/>
      <c r="H16" s="73" t="s">
        <v>259</v>
      </c>
      <c r="I16" s="129">
        <v>1</v>
      </c>
      <c r="J16" s="128" t="s">
        <v>54</v>
      </c>
      <c r="K16" s="129">
        <v>6</v>
      </c>
      <c r="L16" s="129" t="s">
        <v>109</v>
      </c>
    </row>
    <row r="17" spans="1:14" ht="21.75" thickBot="1">
      <c r="A17" s="99" t="s">
        <v>162</v>
      </c>
      <c r="B17" s="616" t="s">
        <v>171</v>
      </c>
      <c r="C17" s="616"/>
      <c r="D17" s="616"/>
      <c r="E17" s="616"/>
      <c r="F17" s="616"/>
      <c r="G17" s="617"/>
      <c r="H17" s="97" t="s">
        <v>164</v>
      </c>
      <c r="I17" s="86">
        <v>10</v>
      </c>
    </row>
    <row r="18" spans="1:14" ht="21" customHeight="1">
      <c r="A18" s="596" t="s">
        <v>163</v>
      </c>
      <c r="B18" s="604"/>
      <c r="C18" s="605"/>
      <c r="D18" s="104" t="s">
        <v>20</v>
      </c>
      <c r="E18" s="100" t="s">
        <v>21</v>
      </c>
      <c r="F18" s="100" t="s">
        <v>22</v>
      </c>
      <c r="G18" s="101" t="s">
        <v>23</v>
      </c>
      <c r="H18" s="97" t="s">
        <v>163</v>
      </c>
      <c r="I18" s="96" t="s">
        <v>20</v>
      </c>
      <c r="J18" s="96" t="s">
        <v>21</v>
      </c>
      <c r="K18" s="96" t="s">
        <v>22</v>
      </c>
      <c r="L18" s="96" t="s">
        <v>23</v>
      </c>
    </row>
    <row r="19" spans="1:14" ht="30" customHeight="1" thickBot="1">
      <c r="A19" s="599" t="str">
        <f>INT(基本!$B$13/2)+$H$19 &amp; IF($I$17=0,""," (" &amp; $I$17 &amp; ")")</f>
        <v>45 (10)</v>
      </c>
      <c r="B19" s="600"/>
      <c r="C19" s="601"/>
      <c r="D19" s="105">
        <f>基本!$B$14+$I$19</f>
        <v>29</v>
      </c>
      <c r="E19" s="102">
        <f>基本!$B$15+$J$19</f>
        <v>23</v>
      </c>
      <c r="F19" s="102">
        <f>基本!$B$16+$K$19</f>
        <v>29</v>
      </c>
      <c r="G19" s="103">
        <f>基本!$B$17+$L$19</f>
        <v>27</v>
      </c>
      <c r="H19" s="98">
        <v>0</v>
      </c>
      <c r="I19" s="86">
        <v>0</v>
      </c>
      <c r="J19" s="86">
        <v>0</v>
      </c>
      <c r="K19" s="86">
        <v>0</v>
      </c>
      <c r="L19" s="86">
        <v>0</v>
      </c>
    </row>
    <row r="20" spans="1:14" ht="30" customHeight="1" thickBot="1">
      <c r="A20" s="584" t="s">
        <v>471</v>
      </c>
      <c r="B20" s="585"/>
      <c r="C20" s="586"/>
      <c r="D20" s="306">
        <f>基本!$B$14+$I$19+2</f>
        <v>31</v>
      </c>
      <c r="E20" s="307">
        <f>基本!$B$15+$J$19+2</f>
        <v>25</v>
      </c>
      <c r="F20" s="307">
        <f>基本!$B$16+$K$19+2</f>
        <v>31</v>
      </c>
      <c r="G20" s="308">
        <f>基本!$B$17+$L$19+2</f>
        <v>29</v>
      </c>
      <c r="H20" s="73" t="s">
        <v>219</v>
      </c>
      <c r="I20" s="108">
        <v>1</v>
      </c>
      <c r="J20" s="107" t="s">
        <v>54</v>
      </c>
      <c r="K20" s="108">
        <v>8</v>
      </c>
    </row>
    <row r="21" spans="1:14" ht="14.25" thickBot="1">
      <c r="A21" s="22" t="s">
        <v>58</v>
      </c>
      <c r="E21" s="3"/>
    </row>
    <row r="22" spans="1:14" ht="14.25" thickBot="1">
      <c r="A22" s="608" t="str">
        <f>$B$2</f>
        <v>サモン･アビサル･モー</v>
      </c>
      <c r="B22" s="609"/>
      <c r="C22" s="610"/>
      <c r="D22" s="606" t="s">
        <v>220</v>
      </c>
      <c r="E22" s="607"/>
      <c r="F22" s="606" t="s">
        <v>221</v>
      </c>
      <c r="G22" s="607"/>
    </row>
    <row r="23" spans="1:14" ht="18.75" customHeight="1" thickBot="1">
      <c r="A23" s="611"/>
      <c r="B23" s="612"/>
      <c r="C23" s="613"/>
      <c r="D23" s="5" t="s">
        <v>3</v>
      </c>
      <c r="E23" s="127" t="s">
        <v>2</v>
      </c>
      <c r="F23" s="5" t="s">
        <v>3</v>
      </c>
      <c r="G23" s="127" t="s">
        <v>2</v>
      </c>
      <c r="J23"/>
      <c r="K23"/>
    </row>
    <row r="24" spans="1:14" ht="30.75" customHeight="1">
      <c r="A24" s="587" t="s">
        <v>1</v>
      </c>
      <c r="B24" s="6" t="s">
        <v>51</v>
      </c>
      <c r="C24" s="24" t="str">
        <f>$K$9</f>
        <v>反応</v>
      </c>
      <c r="D24" s="7" t="str">
        <f>$J$9+$L$10+$I$10 &amp; "+1d20"</f>
        <v>18+1d20</v>
      </c>
      <c r="E24" s="37" t="str">
        <f>$J$9+$L$10+2+$I$10 &amp; "+1d20"</f>
        <v>20+1d20</v>
      </c>
      <c r="F24" s="7" t="str">
        <f>$J$9+$L$10+$I$10 &amp; "+1d20"</f>
        <v>18+1d20</v>
      </c>
      <c r="G24" s="37" t="str">
        <f>$J$9+$L$10+2+$I$10 &amp; "+1d20"</f>
        <v>20+1d20</v>
      </c>
      <c r="J24"/>
      <c r="K24"/>
    </row>
    <row r="25" spans="1:14" ht="30.75" customHeight="1">
      <c r="A25" s="588"/>
      <c r="B25" s="114" t="s">
        <v>5</v>
      </c>
      <c r="C25" s="59" t="str">
        <f>IF($I$15 = 0,"", $I$15)</f>
        <v/>
      </c>
      <c r="D25" s="8" t="str">
        <f>$J$11+$L$12+$I$12+基本!$C$6 &amp; "+" &amp; $I$13 &amp; "d" &amp; $K$13 &amp; IF($I$7="爆発"," ☆★",IF($I$7="噴射"," ☆★"," ☆"))</f>
        <v>15+2d6 ☆</v>
      </c>
      <c r="E25" s="121" t="str">
        <f>$J$11+$L$12+$I$12+基本!$C$6 &amp; "+" &amp; $I$13 &amp; "d" &amp; $K$13 &amp; IF($I$7="爆発"," ☆★",IF($I$7="噴射"," ☆★"," ☆"))</f>
        <v>15+2d6 ☆</v>
      </c>
      <c r="F25" s="8" t="str">
        <f>$J$11+$L$12+$I$12+基本!$C$6 &amp; "+" &amp; $I$20 &amp; "d" &amp; $K$20 &amp; IF($I$7="爆発"," ☆★",IF($I$7="噴射"," ☆★"," ☆"))</f>
        <v>15+1d8 ☆</v>
      </c>
      <c r="G25" s="121" t="str">
        <f>$J$11+$L$12+$I$12+基本!$C$6 &amp; "+" &amp; $I$20 &amp; "d" &amp; $K$20 &amp; IF($I$7="爆発"," ☆★",IF($I$7="噴射"," ☆★"," ☆"))</f>
        <v>15+1d8 ☆</v>
      </c>
      <c r="H25"/>
      <c r="I25"/>
      <c r="J25"/>
      <c r="K25"/>
    </row>
    <row r="26" spans="1:14" ht="30.75" customHeight="1" thickBot="1">
      <c r="A26" s="589"/>
      <c r="B26" s="125" t="s">
        <v>4</v>
      </c>
      <c r="C26" s="126" t="str">
        <f>IF($I$15 = 0,"", $I$15)</f>
        <v/>
      </c>
      <c r="D26" s="123" t="str">
        <f>$J$11+$L$12+$I$12+基本!$C$6+($I$13*$K$13) &amp; IF($I$14 = 0,"","+" &amp; $I$14 &amp; "d" &amp; $K$14) &amp; IF($I$7="爆発"," ★",IF($I$7="噴射"," ★","")) &amp; IF($I$7="爆発"," ☆★",IF($I$7="噴射"," ☆★"," ☆"))</f>
        <v>27+3d6 ☆</v>
      </c>
      <c r="E26" s="124" t="str">
        <f>$J$11+$L$12+$I$12+基本!$C$6+($I$13*$K$13) &amp; IF($I$14 = 0,"","+" &amp; $I$14 &amp; "d" &amp; $K$14) &amp; IF($I$7="爆発"," ★",IF($I$7="噴射"," ★","")) &amp; IF($I$7="爆発"," ☆★",IF($I$7="噴射"," ☆★"," ☆"))</f>
        <v>27+3d6 ☆</v>
      </c>
      <c r="F26" s="123" t="str">
        <f>$J$11+$L$12+$I$12+基本!$C$6+($I$20*$K$20) &amp; IF($I$14 = 0,"","+" &amp; $I$14 &amp; "d" &amp; $K$14) &amp; IF($I$7="爆発"," ★",IF($I$7="噴射"," ★","")) &amp; IF($I$7="爆発"," ☆★",IF($I$7="噴射"," ☆★"," ☆"))</f>
        <v>23+3d6 ☆</v>
      </c>
      <c r="G26" s="124" t="str">
        <f>$J$11+$L$12+$I$12+基本!$C$6+($I$20*$K$20) &amp; IF($I$14 = 0,"","+" &amp; $I$14 &amp; "d" &amp; $K$14) &amp; IF($I$7="爆発"," ★",IF($I$7="噴射"," ★","")) &amp; IF($I$7="爆発"," ☆★",IF($I$7="噴射"," ☆★"," ☆"))</f>
        <v>23+3d6 ☆</v>
      </c>
    </row>
    <row r="27" spans="1:14" s="362" customFormat="1" ht="15.75" customHeight="1">
      <c r="A27" s="615" t="s">
        <v>213</v>
      </c>
      <c r="B27" s="615"/>
      <c r="C27" s="615"/>
      <c r="D27" s="615"/>
      <c r="E27" s="615"/>
      <c r="F27" s="615"/>
      <c r="G27" s="615"/>
    </row>
    <row r="28" spans="1:14" s="305" customFormat="1" ht="13.5" customHeight="1">
      <c r="A28" s="410" t="s">
        <v>214</v>
      </c>
      <c r="B28" s="410"/>
      <c r="C28" s="410"/>
      <c r="D28" s="410"/>
      <c r="E28" s="410"/>
      <c r="F28" s="410"/>
      <c r="G28" s="410"/>
      <c r="H28" s="310"/>
      <c r="I28" s="310"/>
      <c r="J28" s="310"/>
      <c r="K28" s="310"/>
      <c r="L28" s="310"/>
      <c r="M28" s="309"/>
      <c r="N28" s="309"/>
    </row>
    <row r="29" spans="1:14" s="305" customFormat="1" ht="13.5" customHeight="1">
      <c r="A29" s="410" t="s">
        <v>215</v>
      </c>
      <c r="B29" s="410"/>
      <c r="C29" s="410"/>
      <c r="D29" s="410"/>
      <c r="E29" s="410"/>
      <c r="F29" s="410"/>
      <c r="G29" s="410"/>
      <c r="H29" s="310"/>
      <c r="I29" s="310"/>
      <c r="J29" s="310"/>
      <c r="K29" s="310"/>
      <c r="L29" s="310"/>
      <c r="M29" s="309"/>
      <c r="N29" s="309"/>
    </row>
    <row r="30" spans="1:14" s="305" customFormat="1" ht="13.5" customHeight="1">
      <c r="A30" s="603" t="s">
        <v>472</v>
      </c>
      <c r="B30" s="603"/>
      <c r="C30" s="603"/>
      <c r="D30" s="603"/>
      <c r="E30" s="603"/>
      <c r="F30" s="603"/>
      <c r="G30" s="603"/>
      <c r="H30" s="310"/>
      <c r="I30" s="310"/>
      <c r="J30" s="310"/>
      <c r="K30" s="310"/>
      <c r="L30" s="310"/>
      <c r="M30" s="309"/>
      <c r="N30" s="309"/>
    </row>
    <row r="31" spans="1:14" s="362" customFormat="1" ht="15.75" customHeight="1">
      <c r="A31" s="409" t="s">
        <v>101</v>
      </c>
      <c r="B31" s="409"/>
      <c r="C31" s="409"/>
      <c r="D31" s="409"/>
      <c r="E31" s="409"/>
      <c r="F31" s="409"/>
      <c r="G31" s="409"/>
    </row>
    <row r="32" spans="1:14" ht="12" customHeight="1">
      <c r="A32" s="420" t="s">
        <v>330</v>
      </c>
      <c r="B32" s="420"/>
      <c r="C32" s="420"/>
      <c r="D32" s="420"/>
      <c r="E32" s="420"/>
      <c r="F32" s="420"/>
      <c r="G32" s="420"/>
      <c r="H32" s="310"/>
      <c r="I32" s="310"/>
      <c r="J32" s="310"/>
      <c r="K32" s="310"/>
      <c r="L32" s="310"/>
      <c r="M32" s="309"/>
      <c r="N32" s="309"/>
    </row>
    <row r="33" spans="1:14" ht="12" customHeight="1">
      <c r="A33" s="410" t="s">
        <v>331</v>
      </c>
      <c r="B33" s="410"/>
      <c r="C33" s="410"/>
      <c r="D33" s="410"/>
      <c r="E33" s="410"/>
      <c r="F33" s="410"/>
      <c r="G33" s="410"/>
      <c r="H33" s="310"/>
      <c r="I33" s="310"/>
      <c r="J33" s="310"/>
      <c r="K33" s="310"/>
      <c r="L33" s="310"/>
      <c r="M33" s="310"/>
      <c r="N33" s="310"/>
    </row>
    <row r="34" spans="1:14" s="362" customFormat="1" ht="15.75" customHeight="1">
      <c r="A34" s="409" t="s">
        <v>473</v>
      </c>
      <c r="B34" s="409"/>
      <c r="C34" s="409"/>
      <c r="D34" s="409"/>
      <c r="E34" s="409"/>
      <c r="F34" s="409"/>
      <c r="G34" s="409"/>
    </row>
    <row r="35" spans="1:14" ht="12" customHeight="1">
      <c r="A35" s="410" t="s">
        <v>474</v>
      </c>
      <c r="B35" s="410"/>
      <c r="C35" s="410"/>
      <c r="D35" s="410"/>
      <c r="E35" s="410"/>
      <c r="F35" s="410"/>
      <c r="G35" s="410"/>
      <c r="H35" s="310"/>
      <c r="I35" s="310"/>
      <c r="J35" s="310"/>
      <c r="K35" s="310"/>
      <c r="L35" s="310"/>
      <c r="M35" s="310"/>
      <c r="N35" s="310"/>
    </row>
    <row r="36" spans="1:14" ht="12" customHeight="1">
      <c r="A36" s="410" t="s">
        <v>329</v>
      </c>
      <c r="B36" s="410"/>
      <c r="C36" s="410"/>
      <c r="D36" s="410"/>
      <c r="E36" s="410"/>
      <c r="F36" s="410"/>
      <c r="G36" s="410"/>
      <c r="H36" s="311"/>
      <c r="I36" s="311"/>
      <c r="J36" s="311"/>
      <c r="K36" s="311"/>
      <c r="L36" s="310"/>
      <c r="M36" s="310"/>
      <c r="N36" s="310"/>
    </row>
    <row r="37" spans="1:14" ht="12" customHeight="1">
      <c r="A37" s="602" t="s">
        <v>216</v>
      </c>
      <c r="B37" s="602"/>
      <c r="C37" s="602"/>
      <c r="D37" s="602"/>
      <c r="E37" s="602"/>
      <c r="F37" s="602"/>
      <c r="G37" s="602"/>
      <c r="H37" s="311"/>
      <c r="I37" s="311"/>
      <c r="J37" s="311"/>
      <c r="K37" s="311"/>
      <c r="L37" s="310"/>
      <c r="M37" s="310"/>
      <c r="N37" s="310"/>
    </row>
    <row r="38" spans="1:14" s="349" customFormat="1" ht="15.75" customHeight="1">
      <c r="A38" s="409" t="s">
        <v>525</v>
      </c>
      <c r="B38" s="409"/>
      <c r="C38" s="409"/>
      <c r="D38" s="409"/>
      <c r="E38" s="409"/>
      <c r="F38" s="409"/>
      <c r="G38" s="409"/>
      <c r="H38" s="350"/>
    </row>
    <row r="39" spans="1:14" s="349" customFormat="1" ht="12" customHeight="1">
      <c r="A39" s="420" t="s">
        <v>527</v>
      </c>
      <c r="B39" s="420"/>
      <c r="C39" s="420"/>
      <c r="D39" s="420"/>
      <c r="E39" s="420"/>
      <c r="F39" s="420"/>
      <c r="G39" s="420"/>
      <c r="H39" s="350"/>
    </row>
    <row r="40" spans="1:14" s="349" customFormat="1" ht="12" customHeight="1">
      <c r="A40" s="410" t="s">
        <v>526</v>
      </c>
      <c r="B40" s="410"/>
      <c r="C40" s="410"/>
      <c r="D40" s="410"/>
      <c r="E40" s="410"/>
      <c r="F40" s="410"/>
      <c r="G40" s="410"/>
      <c r="H40" s="350"/>
      <c r="I40" s="350"/>
      <c r="J40" s="350"/>
      <c r="K40" s="350"/>
    </row>
    <row r="41" spans="1:14" s="383" customFormat="1" ht="12" customHeight="1">
      <c r="A41" s="409" t="s">
        <v>536</v>
      </c>
      <c r="B41" s="409"/>
      <c r="C41" s="409"/>
      <c r="D41" s="409"/>
      <c r="E41" s="409"/>
      <c r="F41" s="409"/>
      <c r="G41" s="409"/>
      <c r="H41" s="384"/>
    </row>
    <row r="42" spans="1:14" s="383" customFormat="1" ht="12" customHeight="1">
      <c r="A42" s="420" t="s">
        <v>537</v>
      </c>
      <c r="B42" s="420"/>
      <c r="C42" s="420"/>
      <c r="D42" s="420"/>
      <c r="E42" s="420"/>
      <c r="F42" s="420"/>
      <c r="G42" s="420"/>
      <c r="H42" s="384"/>
    </row>
    <row r="43" spans="1:14" ht="12" customHeight="1">
      <c r="A43" s="414" t="s">
        <v>477</v>
      </c>
      <c r="B43" s="415"/>
      <c r="C43" s="415"/>
      <c r="D43" s="415"/>
      <c r="E43" s="415"/>
      <c r="F43" s="415"/>
      <c r="G43" s="416"/>
      <c r="H43" s="313"/>
      <c r="I43" s="313"/>
      <c r="J43" s="313"/>
      <c r="K43" s="313"/>
      <c r="L43" s="312"/>
      <c r="M43" s="312"/>
      <c r="N43" s="312"/>
    </row>
    <row r="44" spans="1:14" s="383" customFormat="1" ht="12" customHeight="1">
      <c r="A44" s="405" t="s">
        <v>578</v>
      </c>
      <c r="B44" s="406"/>
      <c r="C44" s="406"/>
      <c r="D44" s="406"/>
      <c r="E44" s="406"/>
      <c r="F44" s="406"/>
      <c r="G44" s="407"/>
    </row>
    <row r="45" spans="1:14" s="383" customFormat="1" ht="12" customHeight="1">
      <c r="A45" s="405" t="s">
        <v>478</v>
      </c>
      <c r="B45" s="406"/>
      <c r="C45" s="406"/>
      <c r="D45" s="406"/>
      <c r="E45" s="406"/>
      <c r="F45" s="406"/>
      <c r="G45" s="407"/>
    </row>
    <row r="46" spans="1:14" s="383" customFormat="1" ht="12" customHeight="1">
      <c r="A46" s="405" t="s">
        <v>479</v>
      </c>
      <c r="B46" s="406"/>
      <c r="C46" s="406"/>
      <c r="D46" s="406"/>
      <c r="E46" s="406"/>
      <c r="F46" s="406"/>
      <c r="G46" s="407"/>
    </row>
    <row r="47" spans="1:14" s="383" customFormat="1" ht="12" customHeight="1">
      <c r="A47" s="405" t="s">
        <v>579</v>
      </c>
      <c r="B47" s="406"/>
      <c r="C47" s="406"/>
      <c r="D47" s="406"/>
      <c r="E47" s="406"/>
      <c r="F47" s="406"/>
      <c r="G47" s="407"/>
    </row>
    <row r="48" spans="1:14" s="383" customFormat="1" ht="12" customHeight="1">
      <c r="A48" s="405" t="s">
        <v>580</v>
      </c>
      <c r="B48" s="406"/>
      <c r="C48" s="406"/>
      <c r="D48" s="406"/>
      <c r="E48" s="406"/>
      <c r="F48" s="406"/>
      <c r="G48" s="407"/>
    </row>
    <row r="49" spans="1:12" s="383" customFormat="1" ht="12" customHeight="1">
      <c r="A49" s="405" t="s">
        <v>480</v>
      </c>
      <c r="B49" s="406"/>
      <c r="C49" s="406"/>
      <c r="D49" s="406"/>
      <c r="E49" s="406"/>
      <c r="F49" s="406"/>
      <c r="G49" s="407"/>
    </row>
    <row r="50" spans="1:12" s="383" customFormat="1" ht="12" customHeight="1">
      <c r="A50" s="614" t="s">
        <v>481</v>
      </c>
      <c r="B50" s="557"/>
      <c r="C50" s="557"/>
      <c r="D50" s="557"/>
      <c r="E50" s="557"/>
      <c r="F50" s="557"/>
      <c r="G50" s="583"/>
    </row>
    <row r="51" spans="1:12" s="1" customFormat="1" ht="21">
      <c r="A51" s="40" t="s">
        <v>35</v>
      </c>
      <c r="B51" s="131">
        <f>$B$1</f>
        <v>5</v>
      </c>
      <c r="C51" s="41" t="s">
        <v>48</v>
      </c>
      <c r="D51" s="42" t="str">
        <f>$E$1</f>
        <v>一日毎</v>
      </c>
      <c r="E51" s="469" t="str">
        <f>$B$2</f>
        <v>サモン･アビサル･モー</v>
      </c>
      <c r="F51" s="470"/>
      <c r="G51" s="471"/>
      <c r="L51"/>
    </row>
  </sheetData>
  <mergeCells count="49">
    <mergeCell ref="A45:G45"/>
    <mergeCell ref="A46:G46"/>
    <mergeCell ref="A47:G47"/>
    <mergeCell ref="B1:C1"/>
    <mergeCell ref="B2:G2"/>
    <mergeCell ref="B4:G4"/>
    <mergeCell ref="B5:G5"/>
    <mergeCell ref="B6:D6"/>
    <mergeCell ref="B17:G17"/>
    <mergeCell ref="B7:D7"/>
    <mergeCell ref="B8:G8"/>
    <mergeCell ref="B9:G9"/>
    <mergeCell ref="B10:G10"/>
    <mergeCell ref="B12:G12"/>
    <mergeCell ref="A30:G30"/>
    <mergeCell ref="A27:G27"/>
    <mergeCell ref="A28:G28"/>
    <mergeCell ref="A37:G37"/>
    <mergeCell ref="A33:G33"/>
    <mergeCell ref="A31:G31"/>
    <mergeCell ref="A29:G29"/>
    <mergeCell ref="A36:G36"/>
    <mergeCell ref="A32:G32"/>
    <mergeCell ref="A34:G34"/>
    <mergeCell ref="A35:G35"/>
    <mergeCell ref="A38:G38"/>
    <mergeCell ref="A39:G39"/>
    <mergeCell ref="A40:G40"/>
    <mergeCell ref="A44:G44"/>
    <mergeCell ref="E51:G51"/>
    <mergeCell ref="B13:G13"/>
    <mergeCell ref="B14:G14"/>
    <mergeCell ref="B15:G15"/>
    <mergeCell ref="A18:C18"/>
    <mergeCell ref="A19:C19"/>
    <mergeCell ref="A24:A26"/>
    <mergeCell ref="D22:E22"/>
    <mergeCell ref="A22:C23"/>
    <mergeCell ref="F22:G22"/>
    <mergeCell ref="A20:C20"/>
    <mergeCell ref="A43:G43"/>
    <mergeCell ref="A48:G48"/>
    <mergeCell ref="A49:G49"/>
    <mergeCell ref="A50:G50"/>
    <mergeCell ref="J10:K10"/>
    <mergeCell ref="B11:G11"/>
    <mergeCell ref="J12:K12"/>
    <mergeCell ref="A41:G41"/>
    <mergeCell ref="A42:G4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ignoredErrors>
    <ignoredError sqref="E24:F24"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50"/>
  <sheetViews>
    <sheetView topLeftCell="A31" workbookViewId="0">
      <selection activeCell="A49" sqref="A49:G49"/>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9</v>
      </c>
      <c r="C1" s="461"/>
      <c r="D1" s="32" t="s">
        <v>48</v>
      </c>
      <c r="E1" s="33" t="s">
        <v>157</v>
      </c>
      <c r="F1" s="187" t="s">
        <v>447</v>
      </c>
      <c r="G1" s="186" t="s">
        <v>446</v>
      </c>
      <c r="H1" s="23" t="s">
        <v>66</v>
      </c>
    </row>
    <row r="2" spans="1:12" ht="24.75" customHeight="1">
      <c r="A2" s="32" t="s">
        <v>0</v>
      </c>
      <c r="B2" s="464" t="s">
        <v>172</v>
      </c>
      <c r="C2" s="464"/>
      <c r="D2" s="464"/>
      <c r="E2" s="464"/>
      <c r="F2" s="464"/>
      <c r="G2" s="464"/>
      <c r="H2" s="23" t="s">
        <v>67</v>
      </c>
    </row>
    <row r="3" spans="1:12" ht="19.5" customHeight="1">
      <c r="A3" s="74" t="s">
        <v>59</v>
      </c>
      <c r="B3" s="1"/>
      <c r="C3" s="1"/>
      <c r="D3" s="1"/>
      <c r="I3" s="23"/>
    </row>
    <row r="4" spans="1:12">
      <c r="A4" s="25" t="s">
        <v>57</v>
      </c>
      <c r="B4" s="399" t="s">
        <v>222</v>
      </c>
      <c r="C4" s="400"/>
      <c r="D4" s="400"/>
      <c r="E4" s="400"/>
      <c r="F4" s="400"/>
      <c r="G4" s="401"/>
    </row>
    <row r="5" spans="1:12">
      <c r="A5" s="26" t="s">
        <v>45</v>
      </c>
      <c r="B5" s="399" t="s">
        <v>218</v>
      </c>
      <c r="C5" s="400"/>
      <c r="D5" s="400"/>
      <c r="E5" s="400"/>
      <c r="F5" s="400"/>
      <c r="G5" s="401"/>
    </row>
    <row r="6" spans="1:12">
      <c r="A6" s="26" t="s">
        <v>8</v>
      </c>
      <c r="B6" s="399" t="s">
        <v>158</v>
      </c>
      <c r="C6" s="400"/>
      <c r="D6" s="401"/>
      <c r="E6" s="84" t="s">
        <v>52</v>
      </c>
      <c r="F6" s="85" t="str">
        <f>$I$6</f>
        <v>遠隔</v>
      </c>
      <c r="G6" s="85">
        <f>$J$6</f>
        <v>10</v>
      </c>
      <c r="H6" s="84" t="s">
        <v>52</v>
      </c>
      <c r="I6" s="86" t="s">
        <v>53</v>
      </c>
      <c r="J6" s="86">
        <v>10</v>
      </c>
    </row>
    <row r="7" spans="1:12">
      <c r="A7" s="27" t="s">
        <v>7</v>
      </c>
      <c r="B7" s="399"/>
      <c r="C7" s="400"/>
      <c r="D7" s="401"/>
      <c r="E7" s="84" t="s">
        <v>94</v>
      </c>
      <c r="F7" s="85" t="str">
        <f>IF($I$7 = 0,"", $I$7)</f>
        <v/>
      </c>
      <c r="G7" s="85" t="str">
        <f>IF($J$7 = 0,"", $J$7)</f>
        <v/>
      </c>
      <c r="H7" s="84" t="s">
        <v>94</v>
      </c>
      <c r="I7" s="86"/>
      <c r="J7" s="86">
        <v>0</v>
      </c>
    </row>
    <row r="8" spans="1:12">
      <c r="A8" s="29" t="s">
        <v>76</v>
      </c>
      <c r="B8" s="402" t="s">
        <v>159</v>
      </c>
      <c r="C8" s="403"/>
      <c r="D8" s="403"/>
      <c r="E8" s="403"/>
      <c r="F8" s="403"/>
      <c r="G8" s="404"/>
      <c r="H8" s="84" t="s">
        <v>127</v>
      </c>
      <c r="I8" s="86" t="s">
        <v>117</v>
      </c>
      <c r="J8" s="23" t="s">
        <v>77</v>
      </c>
    </row>
    <row r="9" spans="1:12" ht="13.5" customHeight="1">
      <c r="A9" s="28"/>
      <c r="B9" s="405" t="s">
        <v>424</v>
      </c>
      <c r="C9" s="406"/>
      <c r="D9" s="406"/>
      <c r="E9" s="406"/>
      <c r="F9" s="406"/>
      <c r="G9" s="407"/>
      <c r="H9" s="84" t="s">
        <v>62</v>
      </c>
      <c r="I9" s="86" t="s">
        <v>17</v>
      </c>
      <c r="J9" s="85">
        <f>IF($I$9 = "筋力",基本!$C$5,IF($I$9 = "耐久力",基本!$C$6,IF($I$9 = "敏捷力",基本!$C$7,IF($I$9 = "知力",基本!$C$8,IF($I$9 = "判断力",基本!$C$9,IF($I$9 = "魅力",基本!$C$10,""))))))</f>
        <v>6</v>
      </c>
      <c r="K9" s="86" t="s">
        <v>22</v>
      </c>
    </row>
    <row r="10" spans="1:12">
      <c r="A10" s="95"/>
      <c r="B10" s="405" t="s">
        <v>350</v>
      </c>
      <c r="C10" s="406"/>
      <c r="D10" s="406"/>
      <c r="E10" s="406"/>
      <c r="F10" s="406"/>
      <c r="G10" s="407"/>
      <c r="H10" s="84" t="s">
        <v>72</v>
      </c>
      <c r="I10" s="86">
        <v>0</v>
      </c>
      <c r="J10" s="432" t="s">
        <v>64</v>
      </c>
      <c r="K10" s="433"/>
      <c r="L10" s="85">
        <f>IF($I$8=基本!$F$4,基本!$O$7,IF($I$8=基本!$F$13,基本!$O$16,IF($I$8=基本!$F$22,基本!$O$25,IF($I$8=基本!$F$31,基本!$O$34,IF($I$8=基本!$F$40,基本!$O$43,0)))))</f>
        <v>12</v>
      </c>
    </row>
    <row r="11" spans="1:12">
      <c r="A11" s="28"/>
      <c r="B11" s="405" t="s">
        <v>175</v>
      </c>
      <c r="C11" s="406"/>
      <c r="D11" s="406"/>
      <c r="E11" s="406"/>
      <c r="F11" s="406"/>
      <c r="G11" s="407"/>
      <c r="H11" s="72" t="s">
        <v>63</v>
      </c>
      <c r="I11" s="86" t="s">
        <v>17</v>
      </c>
      <c r="J11" s="68">
        <f>IF($I$9 = "筋力",基本!$C$5,IF($I$11 = "耐久力",基本!$C$6,IF($I$11 = "敏捷力",基本!$C$7,IF($I$11 = "知力",基本!$C$8,IF($I$11 = "判断力",基本!$C$9,IF($I$11 = "魅力",基本!$C$10,""))))))</f>
        <v>6</v>
      </c>
      <c r="L11" s="1"/>
    </row>
    <row r="12" spans="1:12">
      <c r="A12" s="28"/>
      <c r="B12" s="408" t="s">
        <v>258</v>
      </c>
      <c r="C12" s="406"/>
      <c r="D12" s="406"/>
      <c r="E12" s="406"/>
      <c r="F12" s="406"/>
      <c r="G12" s="407"/>
      <c r="H12" s="84" t="s">
        <v>73</v>
      </c>
      <c r="I12" s="86">
        <v>0</v>
      </c>
      <c r="J12" s="432" t="s">
        <v>65</v>
      </c>
      <c r="K12" s="433"/>
      <c r="L12" s="85">
        <f>IF($I$8=基本!$F$4,基本!$O$9,IF($I$8=基本!$F$13,基本!$O$18,IF($I$8=基本!$F$22,基本!$O$27,IF($I$8=基本!$F$31,基本!$O$36,IF($I$8=基本!$F$40,基本!$O$45,0)))))</f>
        <v>5</v>
      </c>
    </row>
    <row r="13" spans="1:12">
      <c r="A13" s="28"/>
      <c r="B13" s="405" t="s">
        <v>420</v>
      </c>
      <c r="C13" s="406"/>
      <c r="D13" s="406"/>
      <c r="E13" s="406"/>
      <c r="F13" s="406"/>
      <c r="G13" s="407"/>
      <c r="H13" s="73" t="s">
        <v>128</v>
      </c>
      <c r="I13" s="86">
        <v>1</v>
      </c>
      <c r="J13" s="84" t="s">
        <v>54</v>
      </c>
      <c r="K13" s="86">
        <v>10</v>
      </c>
    </row>
    <row r="14" spans="1:12">
      <c r="A14" s="28"/>
      <c r="B14" s="405" t="s">
        <v>421</v>
      </c>
      <c r="C14" s="406"/>
      <c r="D14" s="406"/>
      <c r="E14" s="406"/>
      <c r="F14" s="406"/>
      <c r="G14" s="407"/>
      <c r="H14" s="84" t="s">
        <v>61</v>
      </c>
      <c r="I14" s="108">
        <v>3</v>
      </c>
      <c r="J14" s="84" t="s">
        <v>187</v>
      </c>
      <c r="K14" s="108">
        <v>6</v>
      </c>
    </row>
    <row r="15" spans="1:12">
      <c r="A15" s="30"/>
      <c r="B15" s="411" t="s">
        <v>419</v>
      </c>
      <c r="C15" s="412"/>
      <c r="D15" s="412"/>
      <c r="E15" s="412"/>
      <c r="F15" s="412"/>
      <c r="G15" s="413"/>
      <c r="H15" s="84" t="s">
        <v>74</v>
      </c>
      <c r="I15" s="86"/>
    </row>
    <row r="16" spans="1:12" ht="14.25" thickBot="1">
      <c r="A16" s="22" t="s">
        <v>165</v>
      </c>
      <c r="B16" s="87"/>
      <c r="C16" s="87"/>
      <c r="D16" s="87"/>
      <c r="E16" s="87"/>
      <c r="F16" s="87"/>
      <c r="G16" s="87"/>
      <c r="H16" s="73" t="s">
        <v>259</v>
      </c>
      <c r="I16" s="129">
        <v>1</v>
      </c>
      <c r="J16" s="128" t="s">
        <v>54</v>
      </c>
      <c r="K16" s="129">
        <v>6</v>
      </c>
      <c r="L16" s="129" t="s">
        <v>109</v>
      </c>
    </row>
    <row r="17" spans="1:14" ht="21.75" thickBot="1">
      <c r="A17" s="99" t="s">
        <v>162</v>
      </c>
      <c r="B17" s="616" t="s">
        <v>173</v>
      </c>
      <c r="C17" s="616"/>
      <c r="D17" s="616"/>
      <c r="E17" s="616"/>
      <c r="F17" s="616"/>
      <c r="G17" s="617"/>
      <c r="H17" s="97" t="s">
        <v>164</v>
      </c>
      <c r="I17" s="86">
        <v>10</v>
      </c>
    </row>
    <row r="18" spans="1:14" ht="21" customHeight="1">
      <c r="A18" s="596" t="s">
        <v>163</v>
      </c>
      <c r="B18" s="604"/>
      <c r="C18" s="605"/>
      <c r="D18" s="323" t="s">
        <v>20</v>
      </c>
      <c r="E18" s="100" t="s">
        <v>21</v>
      </c>
      <c r="F18" s="324" t="s">
        <v>22</v>
      </c>
      <c r="G18" s="101" t="s">
        <v>23</v>
      </c>
      <c r="H18" s="97" t="s">
        <v>163</v>
      </c>
      <c r="I18" s="96" t="s">
        <v>20</v>
      </c>
      <c r="J18" s="96" t="s">
        <v>21</v>
      </c>
      <c r="K18" s="96" t="s">
        <v>22</v>
      </c>
      <c r="L18" s="96" t="s">
        <v>23</v>
      </c>
    </row>
    <row r="19" spans="1:14" ht="30" customHeight="1" thickBot="1">
      <c r="A19" s="599" t="str">
        <f>INT(基本!$B$13/2)+$H$19 &amp; IF($I$17=0,""," (" &amp; $I$17 &amp; ")")</f>
        <v>45 (10)</v>
      </c>
      <c r="B19" s="600"/>
      <c r="C19" s="601"/>
      <c r="D19" s="105">
        <f>基本!$B$14+$I$19</f>
        <v>31</v>
      </c>
      <c r="E19" s="102">
        <f>基本!$B$15+$J$19</f>
        <v>23</v>
      </c>
      <c r="F19" s="102">
        <f>基本!$B$16+$K$19</f>
        <v>31</v>
      </c>
      <c r="G19" s="103">
        <f>基本!$B$17+$L$19</f>
        <v>27</v>
      </c>
      <c r="H19" s="98">
        <v>0</v>
      </c>
      <c r="I19" s="86">
        <v>2</v>
      </c>
      <c r="J19" s="86">
        <v>0</v>
      </c>
      <c r="K19" s="86">
        <v>2</v>
      </c>
      <c r="L19" s="86">
        <v>0</v>
      </c>
    </row>
    <row r="20" spans="1:14" s="312" customFormat="1" ht="30" customHeight="1" thickBot="1">
      <c r="A20" s="584" t="s">
        <v>471</v>
      </c>
      <c r="B20" s="585"/>
      <c r="C20" s="586"/>
      <c r="D20" s="317">
        <f>基本!$B$14+$I$19+2</f>
        <v>33</v>
      </c>
      <c r="E20" s="318">
        <f>基本!$B$15+$J$19+2</f>
        <v>25</v>
      </c>
      <c r="F20" s="318">
        <f>基本!$B$16+$K$19+2</f>
        <v>33</v>
      </c>
      <c r="G20" s="319">
        <f>基本!$B$17+$L$19+2</f>
        <v>29</v>
      </c>
      <c r="H20" s="315"/>
      <c r="I20" s="314"/>
      <c r="J20" s="314"/>
      <c r="K20" s="314"/>
      <c r="L20" s="314"/>
    </row>
    <row r="21" spans="1:14" ht="14.25" thickBot="1">
      <c r="A21" s="22" t="s">
        <v>58</v>
      </c>
      <c r="E21" s="3"/>
    </row>
    <row r="22" spans="1:14" ht="18.75" customHeight="1" thickBot="1">
      <c r="A22" s="467" t="str">
        <f>$B$2</f>
        <v>サモン･アローホーク</v>
      </c>
      <c r="B22" s="468"/>
      <c r="C22" s="472"/>
      <c r="D22" s="5" t="s">
        <v>3</v>
      </c>
      <c r="E22" s="127" t="s">
        <v>2</v>
      </c>
      <c r="J22"/>
      <c r="K22"/>
    </row>
    <row r="23" spans="1:14" ht="33" customHeight="1">
      <c r="A23" s="424" t="s">
        <v>1</v>
      </c>
      <c r="B23" s="6" t="s">
        <v>51</v>
      </c>
      <c r="C23" s="24" t="str">
        <f>$K$9</f>
        <v>反応</v>
      </c>
      <c r="D23" s="7" t="str">
        <f>$J$9+$L$10+$I$10 &amp; "+1d20"</f>
        <v>18+1d20</v>
      </c>
      <c r="E23" s="37" t="str">
        <f>$J$9+$L$10+2+$I$10 &amp; "+1d20"</f>
        <v>20+1d20</v>
      </c>
      <c r="J23"/>
      <c r="K23"/>
    </row>
    <row r="24" spans="1:14" ht="33" customHeight="1">
      <c r="A24" s="425"/>
      <c r="B24" s="114" t="s">
        <v>5</v>
      </c>
      <c r="C24" s="59" t="str">
        <f>IF($I$15 = 0,"", $I$15)</f>
        <v/>
      </c>
      <c r="D24" s="8" t="str">
        <f>$J$11+$L$12+$I$12+基本!$C$6 &amp; "+" &amp; $I$13 &amp; "d" &amp; $K$13 &amp; " ☆"</f>
        <v>15+1d10 ☆</v>
      </c>
      <c r="E24" s="121" t="str">
        <f>$J$11+$L$12+$I$12+基本!$C$6 &amp; "+" &amp; $I$13 &amp; "d" &amp; $K$13 &amp; " ☆"</f>
        <v>15+1d10 ☆</v>
      </c>
      <c r="G24"/>
      <c r="H24"/>
      <c r="I24"/>
      <c r="J24"/>
      <c r="K24"/>
    </row>
    <row r="25" spans="1:14" ht="33" customHeight="1" thickBot="1">
      <c r="A25" s="466"/>
      <c r="B25" s="125" t="s">
        <v>4</v>
      </c>
      <c r="C25" s="126" t="str">
        <f>IF($I$15 = 0,"", $I$15)</f>
        <v/>
      </c>
      <c r="D25" s="123" t="str">
        <f>$J$11+$L$12+$I$12+基本!$C$6+($I$13*$K$13) &amp; IF($I$14 = 0,"","+" &amp; $I$14 &amp; "d" &amp; $K$14) &amp; IF($I$7="爆発"," ☆★",IF($I$7="噴射"," ☆★"," ☆"))</f>
        <v>25+3d6 ☆</v>
      </c>
      <c r="E25" s="124" t="str">
        <f>$J$11+$L$12+$I$12+基本!$C$6+($I$13*$K$13) &amp; IF($I$14 = 0,"","+" &amp; $I$14 &amp; "d" &amp; $K$14) &amp; IF($I$7="爆発"," ☆★",IF($I$7="噴射"," ☆★"," ☆"))</f>
        <v>25+3d6 ☆</v>
      </c>
      <c r="G25"/>
      <c r="H25"/>
      <c r="I25"/>
      <c r="J25"/>
      <c r="K25"/>
    </row>
    <row r="26" spans="1:14" s="362" customFormat="1" ht="17.25" customHeight="1">
      <c r="A26" s="409" t="s">
        <v>213</v>
      </c>
      <c r="B26" s="409"/>
      <c r="C26" s="409"/>
      <c r="D26" s="409"/>
      <c r="E26" s="409"/>
      <c r="F26" s="409"/>
      <c r="G26" s="409"/>
    </row>
    <row r="27" spans="1:14" ht="12" customHeight="1">
      <c r="A27" s="410" t="s">
        <v>214</v>
      </c>
      <c r="B27" s="410"/>
      <c r="C27" s="410"/>
      <c r="D27" s="410"/>
      <c r="E27" s="410"/>
      <c r="F27" s="410"/>
      <c r="G27" s="410"/>
      <c r="H27" s="320"/>
      <c r="I27" s="320"/>
      <c r="J27" s="320"/>
      <c r="K27" s="320"/>
      <c r="L27" s="320"/>
      <c r="M27" s="316"/>
      <c r="N27" s="316"/>
    </row>
    <row r="28" spans="1:14" ht="12" customHeight="1">
      <c r="A28" s="410" t="s">
        <v>215</v>
      </c>
      <c r="B28" s="410"/>
      <c r="C28" s="410"/>
      <c r="D28" s="410"/>
      <c r="E28" s="410"/>
      <c r="F28" s="410"/>
      <c r="G28" s="410"/>
      <c r="H28" s="320"/>
      <c r="I28" s="320"/>
      <c r="J28" s="320"/>
      <c r="K28" s="320"/>
      <c r="L28" s="320"/>
      <c r="M28" s="316"/>
      <c r="N28" s="316"/>
    </row>
    <row r="29" spans="1:14" ht="12" customHeight="1">
      <c r="A29" s="603" t="s">
        <v>472</v>
      </c>
      <c r="B29" s="603"/>
      <c r="C29" s="603"/>
      <c r="D29" s="603"/>
      <c r="E29" s="603"/>
      <c r="F29" s="603"/>
      <c r="G29" s="603"/>
      <c r="H29" s="320"/>
      <c r="I29" s="320"/>
      <c r="J29" s="320"/>
      <c r="K29" s="320"/>
      <c r="L29" s="320"/>
      <c r="M29" s="316"/>
      <c r="N29" s="316"/>
    </row>
    <row r="30" spans="1:14" s="362" customFormat="1" ht="17.25" customHeight="1">
      <c r="A30" s="409" t="s">
        <v>101</v>
      </c>
      <c r="B30" s="409"/>
      <c r="C30" s="409"/>
      <c r="D30" s="409"/>
      <c r="E30" s="409"/>
      <c r="F30" s="409"/>
      <c r="G30" s="409"/>
    </row>
    <row r="31" spans="1:14" ht="12" customHeight="1">
      <c r="A31" s="420" t="s">
        <v>330</v>
      </c>
      <c r="B31" s="420"/>
      <c r="C31" s="420"/>
      <c r="D31" s="420"/>
      <c r="E31" s="420"/>
      <c r="F31" s="420"/>
      <c r="G31" s="420"/>
      <c r="H31" s="320"/>
      <c r="I31" s="320"/>
      <c r="J31" s="320"/>
      <c r="K31" s="320"/>
      <c r="L31" s="320"/>
      <c r="M31" s="316"/>
      <c r="N31" s="316"/>
    </row>
    <row r="32" spans="1:14" ht="12" customHeight="1">
      <c r="A32" s="410" t="s">
        <v>331</v>
      </c>
      <c r="B32" s="410"/>
      <c r="C32" s="410"/>
      <c r="D32" s="410"/>
      <c r="E32" s="410"/>
      <c r="F32" s="410"/>
      <c r="G32" s="410"/>
      <c r="H32" s="320"/>
      <c r="I32" s="320"/>
      <c r="J32" s="320"/>
      <c r="K32" s="320"/>
      <c r="L32" s="320"/>
      <c r="M32" s="316"/>
      <c r="N32" s="316"/>
    </row>
    <row r="33" spans="1:14" s="362" customFormat="1" ht="17.25" customHeight="1">
      <c r="A33" s="409" t="s">
        <v>473</v>
      </c>
      <c r="B33" s="409"/>
      <c r="C33" s="409"/>
      <c r="D33" s="409"/>
      <c r="E33" s="409"/>
      <c r="F33" s="409"/>
      <c r="G33" s="409"/>
    </row>
    <row r="34" spans="1:14" ht="12" customHeight="1">
      <c r="A34" s="410" t="s">
        <v>474</v>
      </c>
      <c r="B34" s="410"/>
      <c r="C34" s="410"/>
      <c r="D34" s="410"/>
      <c r="E34" s="410"/>
      <c r="F34" s="410"/>
      <c r="G34" s="410"/>
      <c r="H34" s="320"/>
      <c r="I34" s="320"/>
      <c r="J34" s="320"/>
      <c r="K34" s="320"/>
      <c r="L34" s="320"/>
      <c r="M34" s="320"/>
      <c r="N34" s="320"/>
    </row>
    <row r="35" spans="1:14" ht="12" customHeight="1">
      <c r="A35" s="410" t="s">
        <v>329</v>
      </c>
      <c r="B35" s="410"/>
      <c r="C35" s="410"/>
      <c r="D35" s="410"/>
      <c r="E35" s="410"/>
      <c r="F35" s="410"/>
      <c r="G35" s="410"/>
      <c r="H35" s="320"/>
      <c r="I35" s="320"/>
      <c r="J35" s="320"/>
      <c r="K35" s="320"/>
      <c r="L35" s="320"/>
      <c r="M35" s="320"/>
      <c r="N35" s="320"/>
    </row>
    <row r="36" spans="1:14" ht="12" customHeight="1">
      <c r="A36" s="602" t="s">
        <v>216</v>
      </c>
      <c r="B36" s="602"/>
      <c r="C36" s="602"/>
      <c r="D36" s="602"/>
      <c r="E36" s="602"/>
      <c r="F36" s="602"/>
      <c r="G36" s="602"/>
      <c r="H36" s="320"/>
      <c r="I36" s="320"/>
      <c r="J36" s="320"/>
      <c r="K36" s="320"/>
      <c r="L36" s="320"/>
      <c r="M36" s="320"/>
      <c r="N36" s="320"/>
    </row>
    <row r="37" spans="1:14" s="362" customFormat="1" ht="17.25" customHeight="1">
      <c r="A37" s="409" t="s">
        <v>525</v>
      </c>
      <c r="B37" s="409"/>
      <c r="C37" s="409"/>
      <c r="D37" s="409"/>
      <c r="E37" s="409"/>
      <c r="F37" s="409"/>
      <c r="G37" s="409"/>
      <c r="H37" s="350"/>
    </row>
    <row r="38" spans="1:14" s="349" customFormat="1" ht="12" customHeight="1">
      <c r="A38" s="420" t="s">
        <v>527</v>
      </c>
      <c r="B38" s="420"/>
      <c r="C38" s="420"/>
      <c r="D38" s="420"/>
      <c r="E38" s="420"/>
      <c r="F38" s="420"/>
      <c r="G38" s="420"/>
      <c r="H38" s="350"/>
    </row>
    <row r="39" spans="1:14" s="349" customFormat="1" ht="12" customHeight="1">
      <c r="A39" s="410" t="s">
        <v>526</v>
      </c>
      <c r="B39" s="410"/>
      <c r="C39" s="410"/>
      <c r="D39" s="410"/>
      <c r="E39" s="410"/>
      <c r="F39" s="410"/>
      <c r="G39" s="410"/>
      <c r="H39" s="350"/>
      <c r="I39" s="350"/>
      <c r="J39" s="350"/>
      <c r="K39" s="350"/>
    </row>
    <row r="40" spans="1:14" s="383" customFormat="1" ht="17.25" customHeight="1">
      <c r="A40" s="409" t="s">
        <v>536</v>
      </c>
      <c r="B40" s="409"/>
      <c r="C40" s="409"/>
      <c r="D40" s="409"/>
      <c r="E40" s="409"/>
      <c r="F40" s="409"/>
      <c r="G40" s="409"/>
      <c r="H40" s="384"/>
    </row>
    <row r="41" spans="1:14" s="383" customFormat="1" ht="12" customHeight="1">
      <c r="A41" s="420" t="s">
        <v>537</v>
      </c>
      <c r="B41" s="420"/>
      <c r="C41" s="420"/>
      <c r="D41" s="420"/>
      <c r="E41" s="420"/>
      <c r="F41" s="420"/>
      <c r="G41" s="420"/>
      <c r="H41" s="384"/>
    </row>
    <row r="42" spans="1:14" ht="12" customHeight="1">
      <c r="A42" s="414" t="s">
        <v>60</v>
      </c>
      <c r="B42" s="415"/>
      <c r="C42" s="415"/>
      <c r="D42" s="415"/>
      <c r="E42" s="415"/>
      <c r="F42" s="415"/>
      <c r="G42" s="416"/>
    </row>
    <row r="43" spans="1:14" s="321" customFormat="1" ht="12" customHeight="1">
      <c r="A43" s="405" t="s">
        <v>482</v>
      </c>
      <c r="B43" s="406"/>
      <c r="C43" s="406"/>
      <c r="D43" s="406"/>
      <c r="E43" s="406"/>
      <c r="F43" s="406"/>
      <c r="G43" s="407"/>
      <c r="H43" s="405"/>
      <c r="I43" s="406"/>
      <c r="J43" s="406"/>
      <c r="K43" s="406"/>
      <c r="L43" s="406"/>
      <c r="M43" s="406"/>
      <c r="N43" s="407"/>
    </row>
    <row r="44" spans="1:14" s="321" customFormat="1" ht="12" customHeight="1">
      <c r="A44" s="405" t="s">
        <v>483</v>
      </c>
      <c r="B44" s="406"/>
      <c r="C44" s="406"/>
      <c r="D44" s="406"/>
      <c r="E44" s="406"/>
      <c r="F44" s="322"/>
      <c r="G44" s="326"/>
      <c r="H44" s="325"/>
      <c r="I44" s="322"/>
      <c r="J44" s="322"/>
      <c r="K44" s="322"/>
      <c r="L44" s="322"/>
      <c r="M44" s="322"/>
      <c r="N44" s="326"/>
    </row>
    <row r="45" spans="1:14" s="321" customFormat="1" ht="12" customHeight="1">
      <c r="A45" s="405" t="s">
        <v>484</v>
      </c>
      <c r="B45" s="406"/>
      <c r="C45" s="406"/>
      <c r="D45" s="406"/>
      <c r="E45" s="406"/>
      <c r="F45" s="406"/>
      <c r="G45" s="407"/>
      <c r="H45" s="405"/>
      <c r="I45" s="406"/>
      <c r="J45" s="406"/>
      <c r="K45" s="406"/>
      <c r="L45" s="406"/>
      <c r="M45" s="406"/>
      <c r="N45" s="407"/>
    </row>
    <row r="46" spans="1:14" s="321" customFormat="1" ht="12" customHeight="1">
      <c r="A46" s="405" t="s">
        <v>485</v>
      </c>
      <c r="B46" s="406"/>
      <c r="C46" s="406"/>
      <c r="D46" s="406"/>
      <c r="E46" s="406"/>
      <c r="F46" s="406"/>
      <c r="G46" s="407"/>
      <c r="H46" s="405"/>
      <c r="I46" s="406"/>
      <c r="J46" s="406"/>
      <c r="K46" s="406"/>
      <c r="L46" s="406"/>
      <c r="M46" s="406"/>
      <c r="N46" s="407"/>
    </row>
    <row r="47" spans="1:14" s="1" customFormat="1" ht="12" customHeight="1">
      <c r="A47" s="405" t="s">
        <v>486</v>
      </c>
      <c r="B47" s="406"/>
      <c r="C47" s="406"/>
      <c r="D47" s="406"/>
      <c r="E47" s="406"/>
      <c r="F47" s="406"/>
      <c r="G47" s="407"/>
      <c r="H47" s="405"/>
      <c r="I47" s="406"/>
      <c r="J47" s="406"/>
      <c r="K47" s="406"/>
      <c r="L47" s="406"/>
      <c r="M47" s="406"/>
      <c r="N47" s="407"/>
    </row>
    <row r="48" spans="1:14" s="1" customFormat="1" ht="12" customHeight="1">
      <c r="A48" s="405" t="s">
        <v>487</v>
      </c>
      <c r="B48" s="406"/>
      <c r="C48" s="406"/>
      <c r="D48" s="406"/>
      <c r="E48" s="406"/>
      <c r="F48" s="406"/>
      <c r="G48" s="407"/>
      <c r="H48" s="405"/>
      <c r="I48" s="406"/>
      <c r="J48" s="406"/>
      <c r="K48" s="406"/>
      <c r="L48" s="406"/>
      <c r="M48" s="406"/>
      <c r="N48" s="407"/>
    </row>
    <row r="49" spans="1:14" s="384" customFormat="1">
      <c r="A49" s="405" t="s">
        <v>577</v>
      </c>
      <c r="B49" s="406"/>
      <c r="C49" s="406"/>
      <c r="D49" s="406"/>
      <c r="E49" s="406"/>
      <c r="F49" s="406"/>
      <c r="G49" s="407"/>
      <c r="H49" s="405"/>
      <c r="I49" s="406"/>
      <c r="J49" s="406"/>
      <c r="K49" s="406"/>
      <c r="L49" s="406"/>
      <c r="M49" s="406"/>
      <c r="N49" s="407"/>
    </row>
    <row r="50" spans="1:14" s="1" customFormat="1" ht="21">
      <c r="A50" s="40" t="s">
        <v>35</v>
      </c>
      <c r="B50" s="88">
        <f>$B$1</f>
        <v>9</v>
      </c>
      <c r="C50" s="41" t="s">
        <v>48</v>
      </c>
      <c r="D50" s="42" t="str">
        <f>$E$1</f>
        <v>一日毎</v>
      </c>
      <c r="E50" s="469" t="str">
        <f>$B$2</f>
        <v>サモン･アローホーク</v>
      </c>
      <c r="F50" s="470"/>
      <c r="G50" s="471"/>
      <c r="L50"/>
    </row>
  </sheetData>
  <mergeCells count="53">
    <mergeCell ref="A49:G49"/>
    <mergeCell ref="A44:E44"/>
    <mergeCell ref="H43:N43"/>
    <mergeCell ref="H45:N45"/>
    <mergeCell ref="H46:N46"/>
    <mergeCell ref="H47:N47"/>
    <mergeCell ref="H48:N48"/>
    <mergeCell ref="H49:N49"/>
    <mergeCell ref="A47:G47"/>
    <mergeCell ref="A48:G48"/>
    <mergeCell ref="A46:G46"/>
    <mergeCell ref="A43:G43"/>
    <mergeCell ref="A45:G45"/>
    <mergeCell ref="A33:G33"/>
    <mergeCell ref="A34:G34"/>
    <mergeCell ref="A35:G35"/>
    <mergeCell ref="A36:G36"/>
    <mergeCell ref="A37:G37"/>
    <mergeCell ref="A38:G38"/>
    <mergeCell ref="A39:G39"/>
    <mergeCell ref="A40:G40"/>
    <mergeCell ref="A41:G41"/>
    <mergeCell ref="A30:G30"/>
    <mergeCell ref="A31:G31"/>
    <mergeCell ref="A32:G32"/>
    <mergeCell ref="A28:G28"/>
    <mergeCell ref="A29:G29"/>
    <mergeCell ref="B1:C1"/>
    <mergeCell ref="B2:G2"/>
    <mergeCell ref="B4:G4"/>
    <mergeCell ref="B5:G5"/>
    <mergeCell ref="B6:D6"/>
    <mergeCell ref="B7:D7"/>
    <mergeCell ref="B8:G8"/>
    <mergeCell ref="B9:G9"/>
    <mergeCell ref="B10:G10"/>
    <mergeCell ref="A20:C20"/>
    <mergeCell ref="E50:G50"/>
    <mergeCell ref="A42:G42"/>
    <mergeCell ref="A27:G27"/>
    <mergeCell ref="A26:G26"/>
    <mergeCell ref="J10:K10"/>
    <mergeCell ref="A23:A25"/>
    <mergeCell ref="B12:G12"/>
    <mergeCell ref="J12:K12"/>
    <mergeCell ref="B13:G13"/>
    <mergeCell ref="B14:G14"/>
    <mergeCell ref="B15:G15"/>
    <mergeCell ref="B17:G17"/>
    <mergeCell ref="A18:C18"/>
    <mergeCell ref="A19:C19"/>
    <mergeCell ref="A22:C22"/>
    <mergeCell ref="B11:G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ignoredErrors>
    <ignoredError sqref="E23" formula="1"/>
  </ignoredErrors>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50"/>
  <sheetViews>
    <sheetView topLeftCell="A31" workbookViewId="0">
      <selection activeCell="A36" sqref="A36:G36"/>
    </sheetView>
  </sheetViews>
  <sheetFormatPr defaultRowHeight="13.5"/>
  <cols>
    <col min="1" max="1" width="7.875" style="349" customWidth="1"/>
    <col min="2" max="2" width="8.5" style="349" customWidth="1"/>
    <col min="3" max="3" width="6.625" style="349" customWidth="1"/>
    <col min="4" max="4" width="15.75" style="349" customWidth="1"/>
    <col min="5" max="6" width="15.75" style="350" customWidth="1"/>
    <col min="7" max="7" width="18.25" style="350" customWidth="1"/>
    <col min="8" max="8" width="17.375" style="350" customWidth="1"/>
    <col min="9" max="9" width="14.625" style="350" customWidth="1"/>
    <col min="10" max="10" width="8.375" style="350" customWidth="1"/>
    <col min="11" max="11" width="7.5" style="350" customWidth="1"/>
    <col min="12" max="12" width="7.875" style="349" customWidth="1"/>
    <col min="13" max="13" width="9.25" style="349" customWidth="1"/>
    <col min="14" max="14" width="12.375" style="349" customWidth="1"/>
    <col min="15" max="16384" width="9" style="349"/>
  </cols>
  <sheetData>
    <row r="1" spans="1:12" ht="21">
      <c r="A1" s="374" t="s">
        <v>35</v>
      </c>
      <c r="B1" s="460">
        <v>15</v>
      </c>
      <c r="C1" s="461"/>
      <c r="D1" s="375" t="s">
        <v>48</v>
      </c>
      <c r="E1" s="376" t="s">
        <v>157</v>
      </c>
      <c r="F1" s="378" t="s">
        <v>447</v>
      </c>
      <c r="G1" s="377" t="s">
        <v>499</v>
      </c>
      <c r="H1" s="371" t="s">
        <v>66</v>
      </c>
      <c r="I1" s="366"/>
      <c r="J1" s="366"/>
      <c r="K1" s="366"/>
      <c r="L1" s="365"/>
    </row>
    <row r="2" spans="1:12" ht="24.75" customHeight="1">
      <c r="A2" s="375" t="s">
        <v>0</v>
      </c>
      <c r="B2" s="580" t="s">
        <v>498</v>
      </c>
      <c r="C2" s="581"/>
      <c r="D2" s="581"/>
      <c r="E2" s="581"/>
      <c r="F2" s="581"/>
      <c r="G2" s="582"/>
      <c r="H2" s="371" t="s">
        <v>67</v>
      </c>
      <c r="I2" s="366"/>
      <c r="J2" s="366"/>
      <c r="K2" s="366"/>
      <c r="L2" s="365"/>
    </row>
    <row r="3" spans="1:12" ht="19.5" customHeight="1">
      <c r="A3" s="370" t="s">
        <v>59</v>
      </c>
      <c r="B3" s="366"/>
      <c r="C3" s="366"/>
      <c r="D3" s="366"/>
      <c r="E3" s="366"/>
      <c r="F3" s="366"/>
      <c r="G3" s="366"/>
      <c r="H3" s="366"/>
      <c r="I3" s="371"/>
      <c r="J3" s="366"/>
      <c r="K3" s="366"/>
      <c r="L3" s="365"/>
    </row>
    <row r="4" spans="1:12">
      <c r="A4" s="372" t="s">
        <v>57</v>
      </c>
      <c r="B4" s="399" t="s">
        <v>500</v>
      </c>
      <c r="C4" s="400"/>
      <c r="D4" s="400"/>
      <c r="E4" s="400"/>
      <c r="F4" s="400"/>
      <c r="G4" s="401"/>
      <c r="H4" s="366"/>
      <c r="I4" s="366"/>
      <c r="J4" s="366"/>
      <c r="K4" s="366"/>
      <c r="L4" s="365"/>
    </row>
    <row r="5" spans="1:12">
      <c r="A5" s="373" t="s">
        <v>45</v>
      </c>
      <c r="B5" s="399" t="s">
        <v>218</v>
      </c>
      <c r="C5" s="400"/>
      <c r="D5" s="400"/>
      <c r="E5" s="400"/>
      <c r="F5" s="400"/>
      <c r="G5" s="401"/>
      <c r="H5" s="366"/>
      <c r="I5" s="366"/>
      <c r="J5" s="366"/>
      <c r="K5" s="366"/>
      <c r="L5" s="365"/>
    </row>
    <row r="6" spans="1:12">
      <c r="A6" s="373" t="s">
        <v>8</v>
      </c>
      <c r="B6" s="399" t="s">
        <v>158</v>
      </c>
      <c r="C6" s="400"/>
      <c r="D6" s="401"/>
      <c r="E6" s="369" t="s">
        <v>52</v>
      </c>
      <c r="F6" s="367" t="str">
        <f>$I$6</f>
        <v>遠隔</v>
      </c>
      <c r="G6" s="379">
        <f>$J$6</f>
        <v>20</v>
      </c>
      <c r="H6" s="369" t="s">
        <v>52</v>
      </c>
      <c r="I6" s="368" t="s">
        <v>53</v>
      </c>
      <c r="J6" s="368">
        <v>20</v>
      </c>
      <c r="K6" s="366"/>
      <c r="L6" s="365"/>
    </row>
    <row r="7" spans="1:12">
      <c r="A7" s="204" t="s">
        <v>7</v>
      </c>
      <c r="B7" s="399"/>
      <c r="C7" s="400"/>
      <c r="D7" s="401"/>
      <c r="E7" s="352" t="s">
        <v>94</v>
      </c>
      <c r="F7" s="351" t="str">
        <f>IF($I$7 = 0,"", $I$7)</f>
        <v/>
      </c>
      <c r="G7" s="351" t="str">
        <f>IF($J$7 = 0,"", $J$7)</f>
        <v/>
      </c>
      <c r="H7" s="352" t="s">
        <v>94</v>
      </c>
      <c r="I7" s="353"/>
      <c r="J7" s="353">
        <v>0</v>
      </c>
    </row>
    <row r="8" spans="1:12">
      <c r="A8" s="206" t="s">
        <v>76</v>
      </c>
      <c r="B8" s="402" t="s">
        <v>505</v>
      </c>
      <c r="C8" s="403"/>
      <c r="D8" s="403"/>
      <c r="E8" s="403"/>
      <c r="F8" s="403"/>
      <c r="G8" s="404"/>
      <c r="H8" s="352" t="s">
        <v>127</v>
      </c>
      <c r="I8" s="353" t="s">
        <v>117</v>
      </c>
      <c r="J8" s="200" t="s">
        <v>77</v>
      </c>
    </row>
    <row r="9" spans="1:12" ht="13.5" customHeight="1">
      <c r="A9" s="205"/>
      <c r="B9" s="405" t="s">
        <v>506</v>
      </c>
      <c r="C9" s="406"/>
      <c r="D9" s="406"/>
      <c r="E9" s="406"/>
      <c r="F9" s="406"/>
      <c r="G9" s="407"/>
      <c r="H9" s="352" t="s">
        <v>62</v>
      </c>
      <c r="I9" s="353" t="s">
        <v>17</v>
      </c>
      <c r="J9" s="351">
        <f>IF($I$9 = "筋力",基本!$C$5,IF($I$9 = "耐久力",基本!$C$6,IF($I$9 = "敏捷力",基本!$C$7,IF($I$9 = "知力",基本!$C$8,IF($I$9 = "判断力",基本!$C$9,IF($I$9 = "魅力",基本!$C$10,""))))))</f>
        <v>6</v>
      </c>
      <c r="K9" s="353" t="s">
        <v>21</v>
      </c>
    </row>
    <row r="10" spans="1:12">
      <c r="A10" s="218"/>
      <c r="B10" s="405" t="s">
        <v>501</v>
      </c>
      <c r="C10" s="406"/>
      <c r="D10" s="406"/>
      <c r="E10" s="406"/>
      <c r="F10" s="406"/>
      <c r="G10" s="407"/>
      <c r="H10" s="352" t="s">
        <v>72</v>
      </c>
      <c r="I10" s="353">
        <v>0</v>
      </c>
      <c r="J10" s="432" t="s">
        <v>64</v>
      </c>
      <c r="K10" s="433"/>
      <c r="L10" s="351">
        <f>IF($I$8=基本!$F$4,基本!$O$7,IF($I$8=基本!$F$13,基本!$O$16,IF($I$8=基本!$F$22,基本!$O$25,IF($I$8=基本!$F$31,基本!$O$34,IF($I$8=基本!$F$40,基本!$O$43,0)))))</f>
        <v>12</v>
      </c>
    </row>
    <row r="11" spans="1:12">
      <c r="A11" s="205"/>
      <c r="B11" s="405" t="s">
        <v>507</v>
      </c>
      <c r="C11" s="406"/>
      <c r="D11" s="406"/>
      <c r="E11" s="406"/>
      <c r="F11" s="406"/>
      <c r="G11" s="407"/>
      <c r="H11" s="212" t="s">
        <v>63</v>
      </c>
      <c r="I11" s="353" t="s">
        <v>17</v>
      </c>
      <c r="J11" s="215">
        <f>IF($I$9 = "筋力",基本!$C$5,IF($I$11 = "耐久力",基本!$C$6,IF($I$11 = "敏捷力",基本!$C$7,IF($I$11 = "知力",基本!$C$8,IF($I$11 = "判断力",基本!$C$9,IF($I$11 = "魅力",基本!$C$10,""))))))</f>
        <v>6</v>
      </c>
      <c r="L11" s="350"/>
    </row>
    <row r="12" spans="1:12">
      <c r="A12" s="205"/>
      <c r="B12" s="408" t="s">
        <v>502</v>
      </c>
      <c r="C12" s="406"/>
      <c r="D12" s="406"/>
      <c r="E12" s="406"/>
      <c r="F12" s="406"/>
      <c r="G12" s="407"/>
      <c r="H12" s="352" t="s">
        <v>73</v>
      </c>
      <c r="I12" s="353">
        <v>0</v>
      </c>
      <c r="J12" s="432" t="s">
        <v>65</v>
      </c>
      <c r="K12" s="433"/>
      <c r="L12" s="351">
        <f>IF($I$8=基本!$F$4,基本!$O$9,IF($I$8=基本!$F$13,基本!$O$18,IF($I$8=基本!$F$22,基本!$O$27,IF($I$8=基本!$F$31,基本!$O$36,IF($I$8=基本!$F$40,基本!$O$45,0)))))</f>
        <v>5</v>
      </c>
    </row>
    <row r="13" spans="1:12">
      <c r="A13" s="205"/>
      <c r="B13" s="405" t="s">
        <v>503</v>
      </c>
      <c r="C13" s="406"/>
      <c r="D13" s="406"/>
      <c r="E13" s="406"/>
      <c r="F13" s="406"/>
      <c r="G13" s="407"/>
      <c r="H13" s="213" t="s">
        <v>128</v>
      </c>
      <c r="I13" s="353">
        <v>1</v>
      </c>
      <c r="J13" s="352" t="s">
        <v>54</v>
      </c>
      <c r="K13" s="353">
        <v>10</v>
      </c>
    </row>
    <row r="14" spans="1:12">
      <c r="A14" s="205"/>
      <c r="B14" s="405" t="s">
        <v>504</v>
      </c>
      <c r="C14" s="406"/>
      <c r="D14" s="406"/>
      <c r="E14" s="406"/>
      <c r="F14" s="406"/>
      <c r="G14" s="407"/>
      <c r="H14" s="352" t="s">
        <v>61</v>
      </c>
      <c r="I14" s="353">
        <v>3</v>
      </c>
      <c r="J14" s="352" t="s">
        <v>187</v>
      </c>
      <c r="K14" s="353">
        <v>6</v>
      </c>
    </row>
    <row r="15" spans="1:12">
      <c r="A15" s="207"/>
      <c r="B15" s="411" t="s">
        <v>508</v>
      </c>
      <c r="C15" s="412"/>
      <c r="D15" s="412"/>
      <c r="E15" s="412"/>
      <c r="F15" s="412"/>
      <c r="G15" s="413"/>
      <c r="H15" s="352" t="s">
        <v>74</v>
      </c>
      <c r="I15" s="353"/>
    </row>
    <row r="16" spans="1:12" ht="14.25" thickBot="1">
      <c r="A16" s="199" t="s">
        <v>165</v>
      </c>
      <c r="B16" s="355"/>
      <c r="C16" s="355"/>
      <c r="D16" s="355"/>
      <c r="E16" s="355"/>
      <c r="F16" s="355"/>
      <c r="G16" s="355"/>
      <c r="H16" s="213" t="s">
        <v>259</v>
      </c>
      <c r="I16" s="353">
        <v>1</v>
      </c>
      <c r="J16" s="352" t="s">
        <v>54</v>
      </c>
      <c r="K16" s="353">
        <v>6</v>
      </c>
      <c r="L16" s="353" t="s">
        <v>109</v>
      </c>
    </row>
    <row r="17" spans="1:12" ht="21.75" thickBot="1">
      <c r="A17" s="222" t="s">
        <v>162</v>
      </c>
      <c r="B17" s="616" t="s">
        <v>509</v>
      </c>
      <c r="C17" s="616"/>
      <c r="D17" s="616"/>
      <c r="E17" s="616"/>
      <c r="F17" s="616"/>
      <c r="G17" s="617"/>
      <c r="H17" s="220" t="s">
        <v>164</v>
      </c>
      <c r="I17" s="353">
        <v>10</v>
      </c>
    </row>
    <row r="18" spans="1:12" ht="21" customHeight="1">
      <c r="A18" s="596" t="s">
        <v>163</v>
      </c>
      <c r="B18" s="604"/>
      <c r="C18" s="605"/>
      <c r="D18" s="343" t="s">
        <v>20</v>
      </c>
      <c r="E18" s="324" t="s">
        <v>21</v>
      </c>
      <c r="F18" s="223" t="s">
        <v>22</v>
      </c>
      <c r="G18" s="224" t="s">
        <v>23</v>
      </c>
      <c r="H18" s="220" t="s">
        <v>163</v>
      </c>
      <c r="I18" s="219" t="s">
        <v>20</v>
      </c>
      <c r="J18" s="219" t="s">
        <v>21</v>
      </c>
      <c r="K18" s="219" t="s">
        <v>22</v>
      </c>
      <c r="L18" s="219" t="s">
        <v>23</v>
      </c>
    </row>
    <row r="19" spans="1:12" ht="30" customHeight="1" thickBot="1">
      <c r="A19" s="599" t="str">
        <f>INT(基本!$B$13/2)+$H$19 &amp; IF($I$17=0,""," (" &amp; $I$17 &amp; ")")</f>
        <v>45 (10)</v>
      </c>
      <c r="B19" s="600"/>
      <c r="C19" s="601"/>
      <c r="D19" s="227">
        <f>基本!$B$14+$I$19</f>
        <v>33</v>
      </c>
      <c r="E19" s="225">
        <f>基本!$B$15+$J$19</f>
        <v>27</v>
      </c>
      <c r="F19" s="225">
        <f>基本!$B$16+$K$19</f>
        <v>29</v>
      </c>
      <c r="G19" s="226">
        <f>基本!$B$17+$L$19</f>
        <v>27</v>
      </c>
      <c r="H19" s="329">
        <v>0</v>
      </c>
      <c r="I19" s="353">
        <v>4</v>
      </c>
      <c r="J19" s="353">
        <v>4</v>
      </c>
      <c r="K19" s="353">
        <v>0</v>
      </c>
      <c r="L19" s="353">
        <v>0</v>
      </c>
    </row>
    <row r="20" spans="1:12" ht="30" customHeight="1" thickBot="1">
      <c r="A20" s="584" t="s">
        <v>471</v>
      </c>
      <c r="B20" s="585"/>
      <c r="C20" s="586"/>
      <c r="D20" s="344">
        <f>基本!$B$14+$I$19+2</f>
        <v>35</v>
      </c>
      <c r="E20" s="345">
        <f>基本!$B$15+$J$19+2</f>
        <v>29</v>
      </c>
      <c r="F20" s="345">
        <f>基本!$B$16+$K$19+2</f>
        <v>31</v>
      </c>
      <c r="G20" s="346">
        <f>基本!$B$17+$L$19+2</f>
        <v>29</v>
      </c>
      <c r="H20" s="329"/>
      <c r="I20" s="353"/>
      <c r="J20" s="353"/>
      <c r="K20" s="353"/>
      <c r="L20" s="353"/>
    </row>
    <row r="21" spans="1:12" ht="14.25" thickBot="1">
      <c r="A21" s="199" t="s">
        <v>58</v>
      </c>
      <c r="E21" s="191"/>
    </row>
    <row r="22" spans="1:12" ht="18.75" customHeight="1" thickBot="1">
      <c r="A22" s="467" t="str">
        <f>$B$2</f>
        <v>サモン･チェインベアラー</v>
      </c>
      <c r="B22" s="468"/>
      <c r="C22" s="472"/>
      <c r="D22" s="192" t="s">
        <v>3</v>
      </c>
      <c r="E22" s="233" t="s">
        <v>2</v>
      </c>
      <c r="J22" s="349"/>
      <c r="K22" s="349"/>
    </row>
    <row r="23" spans="1:12" ht="38.25" customHeight="1">
      <c r="A23" s="424" t="s">
        <v>1</v>
      </c>
      <c r="B23" s="193" t="s">
        <v>51</v>
      </c>
      <c r="C23" s="201" t="str">
        <f>$K$9</f>
        <v>頑健</v>
      </c>
      <c r="D23" s="194" t="str">
        <f>$J$9+$L$10+$I$10 &amp; "+1d20"</f>
        <v>18+1d20</v>
      </c>
      <c r="E23" s="211" t="str">
        <f>$J$9+$L$10+2+$I$10 &amp; "+1d20"</f>
        <v>20+1d20</v>
      </c>
      <c r="J23" s="349"/>
      <c r="K23" s="349"/>
    </row>
    <row r="24" spans="1:12" ht="38.25" customHeight="1">
      <c r="A24" s="425"/>
      <c r="B24" s="354" t="s">
        <v>5</v>
      </c>
      <c r="C24" s="214" t="str">
        <f>IF($I$15 = 0,"", $I$15)</f>
        <v/>
      </c>
      <c r="D24" s="195" t="str">
        <f>$J$11+$L$12+$I$12+基本!$C$6 &amp; "+" &amp; $I$13 &amp; "d" &amp; $K$13 &amp; " ☆"</f>
        <v>15+1d10 ☆</v>
      </c>
      <c r="E24" s="228" t="str">
        <f>$J$11+$L$12+$I$12+基本!$C$6 &amp; "+" &amp; $I$13 &amp; "d" &amp; $K$13 &amp; " ☆"</f>
        <v>15+1d10 ☆</v>
      </c>
      <c r="G24" s="349"/>
      <c r="H24" s="349"/>
      <c r="I24" s="349"/>
      <c r="J24" s="349"/>
      <c r="K24" s="349"/>
    </row>
    <row r="25" spans="1:12" ht="38.25" customHeight="1" thickBot="1">
      <c r="A25" s="466"/>
      <c r="B25" s="231" t="s">
        <v>4</v>
      </c>
      <c r="C25" s="232" t="str">
        <f>IF($I$15 = 0,"", $I$15)</f>
        <v/>
      </c>
      <c r="D25" s="229" t="str">
        <f>$J$11+$L$12+$I$12+基本!$C$6+($I$13*$K$13) &amp; IF($I$14 = 0,"","+" &amp; $I$14 &amp; "d" &amp; $K$14) &amp; IF($I$7="爆発"," ☆★",IF($I$7="噴射"," ☆★"," ☆"))</f>
        <v>25+3d6 ☆</v>
      </c>
      <c r="E25" s="230" t="str">
        <f>$J$11+$L$12+$I$12+基本!$C$6+($I$13*$K$13) &amp; IF($I$14 = 0,"","+" &amp; $I$14 &amp; "d" &amp; $K$14) &amp; IF($I$7="爆発"," ☆★",IF($I$7="噴射"," ☆★"," ☆"))</f>
        <v>25+3d6 ☆</v>
      </c>
      <c r="G25" s="349"/>
      <c r="H25" s="349"/>
      <c r="I25" s="349"/>
      <c r="J25" s="349"/>
      <c r="K25" s="349"/>
    </row>
    <row r="26" spans="1:12" s="364" customFormat="1" ht="13.5" customHeight="1">
      <c r="A26" s="409" t="s">
        <v>213</v>
      </c>
      <c r="B26" s="409"/>
      <c r="C26" s="409"/>
      <c r="D26" s="409"/>
      <c r="E26" s="409"/>
      <c r="F26" s="409"/>
      <c r="G26" s="409"/>
    </row>
    <row r="27" spans="1:12" ht="12" customHeight="1">
      <c r="A27" s="410" t="s">
        <v>214</v>
      </c>
      <c r="B27" s="410"/>
      <c r="C27" s="410"/>
      <c r="D27" s="410"/>
      <c r="E27" s="410"/>
      <c r="F27" s="410"/>
      <c r="G27" s="410"/>
      <c r="H27" s="349"/>
      <c r="I27" s="349"/>
      <c r="J27" s="349"/>
      <c r="K27" s="349"/>
    </row>
    <row r="28" spans="1:12" ht="12" customHeight="1">
      <c r="A28" s="410" t="s">
        <v>215</v>
      </c>
      <c r="B28" s="410"/>
      <c r="C28" s="410"/>
      <c r="D28" s="410"/>
      <c r="E28" s="410"/>
      <c r="F28" s="410"/>
      <c r="G28" s="410"/>
      <c r="H28" s="349"/>
      <c r="I28" s="349"/>
      <c r="J28" s="349"/>
      <c r="K28" s="349"/>
    </row>
    <row r="29" spans="1:12" ht="12" customHeight="1">
      <c r="A29" s="603" t="s">
        <v>472</v>
      </c>
      <c r="B29" s="603"/>
      <c r="C29" s="603"/>
      <c r="D29" s="603"/>
      <c r="E29" s="603"/>
      <c r="F29" s="603"/>
      <c r="G29" s="603"/>
      <c r="H29" s="349"/>
      <c r="I29" s="349"/>
      <c r="J29" s="349"/>
      <c r="K29" s="349"/>
    </row>
    <row r="30" spans="1:12" ht="13.5" customHeight="1">
      <c r="A30" s="409" t="s">
        <v>101</v>
      </c>
      <c r="B30" s="409"/>
      <c r="C30" s="409"/>
      <c r="D30" s="409"/>
      <c r="E30" s="409"/>
      <c r="F30" s="409"/>
      <c r="G30" s="409"/>
      <c r="H30" s="349"/>
      <c r="I30" s="349"/>
      <c r="J30" s="349"/>
      <c r="K30" s="349"/>
    </row>
    <row r="31" spans="1:12" ht="12" customHeight="1">
      <c r="A31" s="420" t="s">
        <v>330</v>
      </c>
      <c r="B31" s="420"/>
      <c r="C31" s="420"/>
      <c r="D31" s="420"/>
      <c r="E31" s="420"/>
      <c r="F31" s="420"/>
      <c r="G31" s="420"/>
      <c r="H31" s="349"/>
      <c r="I31" s="349"/>
      <c r="J31" s="349"/>
      <c r="K31" s="349"/>
    </row>
    <row r="32" spans="1:12" ht="12" customHeight="1">
      <c r="A32" s="410" t="s">
        <v>331</v>
      </c>
      <c r="B32" s="410"/>
      <c r="C32" s="410"/>
      <c r="D32" s="410"/>
      <c r="E32" s="410"/>
      <c r="F32" s="410"/>
      <c r="G32" s="410"/>
      <c r="H32" s="349"/>
      <c r="I32" s="349"/>
      <c r="J32" s="349"/>
      <c r="K32" s="349"/>
    </row>
    <row r="33" spans="1:14" s="364" customFormat="1" ht="13.5" customHeight="1">
      <c r="A33" s="409" t="s">
        <v>473</v>
      </c>
      <c r="B33" s="409"/>
      <c r="C33" s="409"/>
      <c r="D33" s="409"/>
      <c r="E33" s="409"/>
      <c r="F33" s="409"/>
      <c r="G33" s="409"/>
    </row>
    <row r="34" spans="1:14" ht="12" customHeight="1">
      <c r="A34" s="410" t="s">
        <v>474</v>
      </c>
      <c r="B34" s="410"/>
      <c r="C34" s="410"/>
      <c r="D34" s="410"/>
      <c r="E34" s="410"/>
      <c r="F34" s="410"/>
      <c r="G34" s="410"/>
      <c r="H34" s="349"/>
      <c r="I34" s="349"/>
      <c r="J34" s="349"/>
      <c r="K34" s="349"/>
    </row>
    <row r="35" spans="1:14" ht="12" customHeight="1">
      <c r="A35" s="410" t="s">
        <v>329</v>
      </c>
      <c r="B35" s="410"/>
      <c r="C35" s="410"/>
      <c r="D35" s="410"/>
      <c r="E35" s="410"/>
      <c r="F35" s="410"/>
      <c r="G35" s="410"/>
      <c r="H35" s="349"/>
      <c r="I35" s="349"/>
      <c r="J35" s="349"/>
      <c r="K35" s="349"/>
    </row>
    <row r="36" spans="1:14" ht="12" customHeight="1">
      <c r="A36" s="602" t="s">
        <v>216</v>
      </c>
      <c r="B36" s="602"/>
      <c r="C36" s="602"/>
      <c r="D36" s="602"/>
      <c r="E36" s="602"/>
      <c r="F36" s="602"/>
      <c r="G36" s="602"/>
      <c r="H36" s="349"/>
      <c r="I36" s="349"/>
      <c r="J36" s="349"/>
      <c r="K36" s="349"/>
    </row>
    <row r="37" spans="1:14" s="364" customFormat="1" ht="13.5" customHeight="1">
      <c r="A37" s="409" t="s">
        <v>525</v>
      </c>
      <c r="B37" s="409"/>
      <c r="C37" s="409"/>
      <c r="D37" s="409"/>
      <c r="E37" s="409"/>
      <c r="F37" s="409"/>
      <c r="G37" s="409"/>
      <c r="H37" s="363"/>
    </row>
    <row r="38" spans="1:14" ht="12" customHeight="1">
      <c r="A38" s="420" t="s">
        <v>527</v>
      </c>
      <c r="B38" s="420"/>
      <c r="C38" s="420"/>
      <c r="D38" s="420"/>
      <c r="E38" s="420"/>
      <c r="F38" s="420"/>
      <c r="G38" s="420"/>
      <c r="I38" s="349"/>
      <c r="J38" s="349"/>
      <c r="K38" s="349"/>
    </row>
    <row r="39" spans="1:14" ht="12" customHeight="1">
      <c r="A39" s="410" t="s">
        <v>526</v>
      </c>
      <c r="B39" s="410"/>
      <c r="C39" s="410"/>
      <c r="D39" s="410"/>
      <c r="E39" s="410"/>
      <c r="F39" s="410"/>
      <c r="G39" s="410"/>
    </row>
    <row r="40" spans="1:14" s="383" customFormat="1" ht="12" customHeight="1">
      <c r="A40" s="409" t="s">
        <v>536</v>
      </c>
      <c r="B40" s="409"/>
      <c r="C40" s="409"/>
      <c r="D40" s="409"/>
      <c r="E40" s="409"/>
      <c r="F40" s="409"/>
      <c r="G40" s="409"/>
      <c r="H40" s="384"/>
    </row>
    <row r="41" spans="1:14" s="383" customFormat="1" ht="12" customHeight="1">
      <c r="A41" s="420" t="s">
        <v>537</v>
      </c>
      <c r="B41" s="420"/>
      <c r="C41" s="420"/>
      <c r="D41" s="420"/>
      <c r="E41" s="420"/>
      <c r="F41" s="420"/>
      <c r="G41" s="420"/>
      <c r="H41" s="384"/>
    </row>
    <row r="42" spans="1:14" ht="12" customHeight="1">
      <c r="A42" s="414" t="s">
        <v>60</v>
      </c>
      <c r="B42" s="415"/>
      <c r="C42" s="415"/>
      <c r="D42" s="415"/>
      <c r="E42" s="415"/>
      <c r="F42" s="415"/>
      <c r="G42" s="416"/>
    </row>
    <row r="43" spans="1:14" s="350" customFormat="1" ht="12" customHeight="1">
      <c r="A43" s="405" t="s">
        <v>531</v>
      </c>
      <c r="B43" s="406"/>
      <c r="C43" s="406"/>
      <c r="D43" s="406"/>
      <c r="E43" s="406"/>
      <c r="F43" s="406"/>
      <c r="G43" s="407"/>
      <c r="H43" s="381"/>
      <c r="I43" s="380"/>
      <c r="J43" s="380"/>
      <c r="K43" s="380"/>
      <c r="L43" s="380"/>
      <c r="M43" s="380"/>
      <c r="N43" s="382"/>
    </row>
    <row r="44" spans="1:14" s="350" customFormat="1" ht="12" customHeight="1">
      <c r="A44" s="405" t="s">
        <v>532</v>
      </c>
      <c r="B44" s="406"/>
      <c r="C44" s="406"/>
      <c r="D44" s="406"/>
      <c r="E44" s="406"/>
      <c r="F44" s="406"/>
      <c r="G44" s="407"/>
    </row>
    <row r="45" spans="1:14" s="350" customFormat="1" ht="12" customHeight="1">
      <c r="A45" s="405" t="s">
        <v>533</v>
      </c>
      <c r="B45" s="406"/>
      <c r="C45" s="406"/>
      <c r="D45" s="406"/>
      <c r="E45" s="406"/>
      <c r="F45" s="406"/>
      <c r="G45" s="407"/>
    </row>
    <row r="46" spans="1:14" s="350" customFormat="1" ht="12" customHeight="1">
      <c r="A46" s="405" t="s">
        <v>534</v>
      </c>
      <c r="B46" s="406"/>
      <c r="C46" s="406"/>
      <c r="D46" s="406"/>
      <c r="E46" s="406"/>
      <c r="F46" s="406"/>
      <c r="G46" s="407"/>
    </row>
    <row r="47" spans="1:14" s="350" customFormat="1" ht="12" customHeight="1">
      <c r="A47" s="405" t="s">
        <v>576</v>
      </c>
      <c r="B47" s="406"/>
      <c r="C47" s="406"/>
      <c r="D47" s="406"/>
      <c r="E47" s="406"/>
      <c r="F47" s="406"/>
      <c r="G47" s="407"/>
    </row>
    <row r="48" spans="1:14" s="350" customFormat="1" ht="12" customHeight="1">
      <c r="A48" s="405" t="s">
        <v>575</v>
      </c>
      <c r="B48" s="406"/>
      <c r="C48" s="406"/>
      <c r="D48" s="406"/>
      <c r="E48" s="406"/>
      <c r="F48" s="406"/>
      <c r="G48" s="407"/>
    </row>
    <row r="49" spans="1:12" s="350" customFormat="1" ht="12" customHeight="1">
      <c r="A49" s="405" t="s">
        <v>535</v>
      </c>
      <c r="B49" s="406"/>
      <c r="C49" s="406"/>
      <c r="D49" s="406"/>
      <c r="E49" s="406"/>
      <c r="F49" s="406"/>
      <c r="G49" s="407"/>
    </row>
    <row r="50" spans="1:12" s="350" customFormat="1" ht="21">
      <c r="A50" s="298" t="s">
        <v>35</v>
      </c>
      <c r="B50" s="356">
        <f>$B$1</f>
        <v>15</v>
      </c>
      <c r="C50" s="299" t="s">
        <v>48</v>
      </c>
      <c r="D50" s="300" t="str">
        <f>$E$1</f>
        <v>一日毎</v>
      </c>
      <c r="E50" s="469" t="str">
        <f>$B$2</f>
        <v>サモン･チェインベアラー</v>
      </c>
      <c r="F50" s="470"/>
      <c r="G50" s="471"/>
      <c r="L50" s="349"/>
    </row>
  </sheetData>
  <mergeCells count="47">
    <mergeCell ref="E50:G50"/>
    <mergeCell ref="A47:G47"/>
    <mergeCell ref="A48:G48"/>
    <mergeCell ref="A49:G49"/>
    <mergeCell ref="A35:G35"/>
    <mergeCell ref="A36:G36"/>
    <mergeCell ref="A29:G29"/>
    <mergeCell ref="A30:G30"/>
    <mergeCell ref="A31:G31"/>
    <mergeCell ref="A32:G32"/>
    <mergeCell ref="A33:G33"/>
    <mergeCell ref="A42:G42"/>
    <mergeCell ref="A41:G41"/>
    <mergeCell ref="A28:G28"/>
    <mergeCell ref="B13:G13"/>
    <mergeCell ref="B14:G14"/>
    <mergeCell ref="B15:G15"/>
    <mergeCell ref="B17:G17"/>
    <mergeCell ref="A18:C18"/>
    <mergeCell ref="A19:C19"/>
    <mergeCell ref="A20:C20"/>
    <mergeCell ref="A22:C22"/>
    <mergeCell ref="A23:A25"/>
    <mergeCell ref="A26:G26"/>
    <mergeCell ref="A27:G27"/>
    <mergeCell ref="A34:G34"/>
    <mergeCell ref="A37:G37"/>
    <mergeCell ref="A40:G40"/>
    <mergeCell ref="B12:G12"/>
    <mergeCell ref="J12:K12"/>
    <mergeCell ref="B1:C1"/>
    <mergeCell ref="B2:G2"/>
    <mergeCell ref="B4:G4"/>
    <mergeCell ref="B5:G5"/>
    <mergeCell ref="B6:D6"/>
    <mergeCell ref="B7:D7"/>
    <mergeCell ref="B8:G8"/>
    <mergeCell ref="B9:G9"/>
    <mergeCell ref="B10:G10"/>
    <mergeCell ref="J10:K10"/>
    <mergeCell ref="B11:G11"/>
    <mergeCell ref="A38:G38"/>
    <mergeCell ref="A39:G39"/>
    <mergeCell ref="A45:G45"/>
    <mergeCell ref="A46:G46"/>
    <mergeCell ref="A44:G44"/>
    <mergeCell ref="A43:G4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L49"/>
  <sheetViews>
    <sheetView topLeftCell="A16"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18" t="s">
        <v>35</v>
      </c>
      <c r="B1" s="395">
        <v>1</v>
      </c>
      <c r="C1" s="396"/>
      <c r="D1" s="20" t="s">
        <v>48</v>
      </c>
      <c r="E1" s="19" t="s">
        <v>49</v>
      </c>
      <c r="F1" s="397"/>
      <c r="G1" s="398"/>
      <c r="H1" s="23" t="s">
        <v>66</v>
      </c>
    </row>
    <row r="2" spans="1:12" ht="24.75" customHeight="1">
      <c r="A2" s="20" t="s">
        <v>0</v>
      </c>
      <c r="B2" s="394" t="s">
        <v>91</v>
      </c>
      <c r="C2" s="394"/>
      <c r="D2" s="394"/>
      <c r="E2" s="394"/>
      <c r="F2" s="394"/>
      <c r="G2" s="394"/>
      <c r="H2" s="23" t="s">
        <v>67</v>
      </c>
    </row>
    <row r="3" spans="1:12" ht="19.5" customHeight="1">
      <c r="A3" s="21" t="s">
        <v>59</v>
      </c>
      <c r="B3" s="1"/>
      <c r="C3" s="1"/>
      <c r="D3" s="1"/>
      <c r="I3" s="23"/>
    </row>
    <row r="4" spans="1:12">
      <c r="A4" s="25" t="s">
        <v>57</v>
      </c>
      <c r="B4" s="399" t="s">
        <v>92</v>
      </c>
      <c r="C4" s="400"/>
      <c r="D4" s="400"/>
      <c r="E4" s="400"/>
      <c r="F4" s="400"/>
      <c r="G4" s="401"/>
    </row>
    <row r="5" spans="1:12">
      <c r="A5" s="26" t="s">
        <v>45</v>
      </c>
      <c r="B5" s="399" t="s">
        <v>93</v>
      </c>
      <c r="C5" s="400"/>
      <c r="D5" s="400"/>
      <c r="E5" s="400"/>
      <c r="F5" s="400"/>
      <c r="G5" s="401"/>
    </row>
    <row r="6" spans="1:12">
      <c r="A6" s="26" t="s">
        <v>8</v>
      </c>
      <c r="B6" s="399" t="s">
        <v>6</v>
      </c>
      <c r="C6" s="400"/>
      <c r="D6" s="401"/>
      <c r="E6" s="154" t="s">
        <v>68</v>
      </c>
      <c r="F6" s="153" t="str">
        <f>$I$6</f>
        <v>遠隔範囲</v>
      </c>
      <c r="G6" s="153">
        <f>$J$6</f>
        <v>10</v>
      </c>
      <c r="H6" s="34" t="s">
        <v>52</v>
      </c>
      <c r="I6" s="35" t="s">
        <v>116</v>
      </c>
      <c r="J6" s="35">
        <v>10</v>
      </c>
    </row>
    <row r="7" spans="1:12">
      <c r="A7" s="27" t="s">
        <v>7</v>
      </c>
      <c r="B7" s="399" t="s">
        <v>96</v>
      </c>
      <c r="C7" s="400"/>
      <c r="D7" s="401"/>
      <c r="E7" s="154" t="s">
        <v>94</v>
      </c>
      <c r="F7" s="153" t="str">
        <f>IF($I$7 = 0,"", $I$7)</f>
        <v>爆発</v>
      </c>
      <c r="G7" s="153">
        <f>IF($J$7 = 0,"", $J$7)</f>
        <v>1</v>
      </c>
      <c r="H7" s="50" t="s">
        <v>94</v>
      </c>
      <c r="I7" s="51" t="s">
        <v>95</v>
      </c>
      <c r="J7" s="51">
        <v>1</v>
      </c>
    </row>
    <row r="8" spans="1:12">
      <c r="A8" s="27" t="s">
        <v>9</v>
      </c>
      <c r="B8" s="399" t="s">
        <v>97</v>
      </c>
      <c r="C8" s="400"/>
      <c r="D8" s="400"/>
      <c r="E8" s="400"/>
      <c r="F8" s="400"/>
      <c r="G8" s="401"/>
      <c r="H8" s="53" t="s">
        <v>127</v>
      </c>
      <c r="I8" s="52" t="s">
        <v>117</v>
      </c>
      <c r="J8" s="23" t="s">
        <v>77</v>
      </c>
    </row>
    <row r="9" spans="1:12">
      <c r="A9" s="28" t="s">
        <v>10</v>
      </c>
      <c r="B9" s="399" t="s">
        <v>98</v>
      </c>
      <c r="C9" s="400"/>
      <c r="D9" s="400"/>
      <c r="E9" s="400"/>
      <c r="F9" s="400"/>
      <c r="G9" s="401"/>
      <c r="H9" s="53" t="s">
        <v>62</v>
      </c>
      <c r="I9" s="52" t="s">
        <v>17</v>
      </c>
      <c r="J9" s="54">
        <f>IF($I$9 = "筋力",基本!$C$5,IF($I$9 = "耐久力",基本!$C$6,IF($I$9 = "敏捷力",基本!$C$7,IF($I$9 = "知力",基本!$C$8,IF($I$9 = "判断力",基本!$C$9,IF($I$9 = "魅力",基本!$C$10,""))))))</f>
        <v>6</v>
      </c>
      <c r="K9" s="52" t="s">
        <v>22</v>
      </c>
    </row>
    <row r="10" spans="1:12">
      <c r="A10" s="29"/>
      <c r="B10" s="402" t="s">
        <v>100</v>
      </c>
      <c r="C10" s="403"/>
      <c r="D10" s="403"/>
      <c r="E10" s="403"/>
      <c r="F10" s="403"/>
      <c r="G10" s="404"/>
      <c r="H10" s="53" t="s">
        <v>72</v>
      </c>
      <c r="I10" s="52">
        <v>0</v>
      </c>
      <c r="J10" s="432" t="s">
        <v>64</v>
      </c>
      <c r="K10" s="433"/>
      <c r="L10" s="54">
        <f>IF($I$8=基本!$F$4,基本!$O$7,IF($I$8=基本!$F$13,基本!$O$16,IF($I$8=基本!$F$22,基本!$O$25,IF($I$8=基本!$F$31,基本!$O$34,IF($I$8=基本!$F$40,基本!$O$43,0)))))</f>
        <v>12</v>
      </c>
    </row>
    <row r="11" spans="1:12">
      <c r="A11" s="28"/>
      <c r="B11" s="405"/>
      <c r="C11" s="406"/>
      <c r="D11" s="406"/>
      <c r="E11" s="406"/>
      <c r="F11" s="406"/>
      <c r="G11" s="407"/>
      <c r="H11" s="56" t="s">
        <v>63</v>
      </c>
      <c r="I11" s="52" t="s">
        <v>17</v>
      </c>
      <c r="J11" s="68">
        <f>IF($I$9 = "筋力",基本!$C$5,IF($I$11 = "耐久力",基本!$C$6,IF($I$11 = "敏捷力",基本!$C$7,IF($I$11 = "知力",基本!$C$8,IF($I$11 = "判断力",基本!$C$9,IF($I$11 = "魅力",基本!$C$10,""))))))</f>
        <v>6</v>
      </c>
      <c r="L11" s="1"/>
    </row>
    <row r="12" spans="1:12">
      <c r="A12" s="28"/>
      <c r="B12" s="405"/>
      <c r="C12" s="406"/>
      <c r="D12" s="406"/>
      <c r="E12" s="406"/>
      <c r="F12" s="406"/>
      <c r="G12" s="407"/>
      <c r="H12" s="53" t="s">
        <v>73</v>
      </c>
      <c r="I12" s="52">
        <v>0</v>
      </c>
      <c r="J12" s="432" t="s">
        <v>65</v>
      </c>
      <c r="K12" s="433"/>
      <c r="L12" s="54">
        <f>IF($I$8=基本!$F$4,基本!$O$9,IF($I$8=基本!$F$13,基本!$O$18,IF($I$8=基本!$F$22,基本!$O$27,IF($I$8=基本!$F$31,基本!$O$36,IF($I$8=基本!$F$40,基本!$O$45,0)))))</f>
        <v>5</v>
      </c>
    </row>
    <row r="13" spans="1:12">
      <c r="A13" s="28"/>
      <c r="B13" s="408"/>
      <c r="C13" s="406"/>
      <c r="D13" s="406"/>
      <c r="E13" s="406"/>
      <c r="F13" s="406"/>
      <c r="G13" s="407"/>
      <c r="H13" s="57" t="s">
        <v>128</v>
      </c>
      <c r="I13" s="52">
        <v>1</v>
      </c>
      <c r="J13" s="53" t="s">
        <v>54</v>
      </c>
      <c r="K13" s="52">
        <v>6</v>
      </c>
    </row>
    <row r="14" spans="1:12">
      <c r="A14" s="28"/>
      <c r="B14" s="405"/>
      <c r="C14" s="406"/>
      <c r="D14" s="406"/>
      <c r="E14" s="406"/>
      <c r="F14" s="406"/>
      <c r="G14" s="407"/>
      <c r="H14" s="53" t="s">
        <v>61</v>
      </c>
      <c r="I14" s="108">
        <v>3</v>
      </c>
      <c r="J14" s="107" t="s">
        <v>54</v>
      </c>
      <c r="K14" s="108">
        <v>6</v>
      </c>
    </row>
    <row r="15" spans="1:12">
      <c r="A15" s="30"/>
      <c r="B15" s="417" t="s">
        <v>262</v>
      </c>
      <c r="C15" s="418"/>
      <c r="D15" s="418"/>
      <c r="E15" s="418"/>
      <c r="F15" s="418"/>
      <c r="G15" s="419"/>
      <c r="H15" s="50" t="s">
        <v>74</v>
      </c>
      <c r="I15" s="51" t="s">
        <v>99</v>
      </c>
    </row>
    <row r="16" spans="1:12" ht="14.25" thickBot="1">
      <c r="A16" s="22" t="s">
        <v>58</v>
      </c>
      <c r="E16" s="3"/>
      <c r="H16" s="73" t="s">
        <v>259</v>
      </c>
      <c r="I16" s="129">
        <v>1</v>
      </c>
      <c r="J16" s="128" t="s">
        <v>54</v>
      </c>
      <c r="K16" s="129">
        <v>6</v>
      </c>
      <c r="L16" s="129" t="s">
        <v>109</v>
      </c>
    </row>
    <row r="17" spans="1:11" ht="18.75" customHeight="1" thickBot="1">
      <c r="A17" s="421" t="str">
        <f>$B$2</f>
        <v>スコーチング・バースト</v>
      </c>
      <c r="B17" s="422"/>
      <c r="C17" s="423"/>
      <c r="D17" s="5" t="s">
        <v>3</v>
      </c>
      <c r="E17" s="38" t="s">
        <v>2</v>
      </c>
      <c r="F17" s="39" t="s">
        <v>46</v>
      </c>
      <c r="G17" s="9" t="s">
        <v>47</v>
      </c>
    </row>
    <row r="18" spans="1:11" ht="38.25" customHeight="1">
      <c r="A18" s="424" t="s">
        <v>1</v>
      </c>
      <c r="B18" s="6" t="s">
        <v>51</v>
      </c>
      <c r="C18" s="24" t="str">
        <f>$K$9</f>
        <v>反応</v>
      </c>
      <c r="D18" s="7" t="str">
        <f>$J$9+$L$10+$I$10 &amp; "+1d20"  &amp; IF($I$7="爆発"," ★",IF($I$7="噴射"," ★",""))</f>
        <v>18+1d20 ★</v>
      </c>
      <c r="E18" s="7" t="str">
        <f>$J$9+$L$10+2+$I$10 &amp; "+1d20"  &amp; IF($I$7="爆発"," ★",IF($I$7="噴射"," ★",""))</f>
        <v>20+1d20 ★</v>
      </c>
      <c r="F18" s="7" t="str">
        <f>$J$9+$L$10+$I$10&amp;"+1d20"&amp;IF($I$7="爆発"," ★※",IF($I$7="噴射"," ★※"," ※"))</f>
        <v>18+1d20 ★※</v>
      </c>
      <c r="G18" s="37" t="str">
        <f>$J$9+$L$10+$I$10+2 &amp; "+1d20" &amp;IF($I$7="爆発"," ★※",IF($I$7="噴射"," ★※"," ※"))</f>
        <v>20+1d20 ★※</v>
      </c>
    </row>
    <row r="19" spans="1:11" ht="21" customHeight="1">
      <c r="A19" s="425"/>
      <c r="B19" s="435" t="s">
        <v>50</v>
      </c>
      <c r="C19" s="59" t="str">
        <f>IF($I$15 = 0,"", $I$15)</f>
        <v>火</v>
      </c>
      <c r="D19" s="8" t="str">
        <f>$J$11+$L$12+$I$12 &amp; "+" &amp; $I$13 &amp; "d" &amp; $K$13 &amp; " ☆"</f>
        <v>11+1d6 ☆</v>
      </c>
      <c r="E19" s="8" t="str">
        <f>$J$11+$L$12+$I$12 &amp; "+" &amp; $I$13 &amp; "d" &amp; $K$13 &amp; " ☆"</f>
        <v>11+1d6 ☆</v>
      </c>
      <c r="F19" s="8" t="str">
        <f>$J$11+$L$12+$I$12 &amp; "+" &amp; $I$13 &amp; "d" &amp; $K$13 &amp; " ☆"</f>
        <v>11+1d6 ☆</v>
      </c>
      <c r="G19" s="121" t="str">
        <f>$J$11+$L$12+$I$12 &amp; "+" &amp; $I$13 &amp; "d" &amp; $K$13 &amp; " ☆"</f>
        <v>11+1d6 ☆</v>
      </c>
      <c r="I19"/>
      <c r="J19"/>
      <c r="K19"/>
    </row>
    <row r="20" spans="1:11" ht="17.25" customHeight="1">
      <c r="A20" s="426"/>
      <c r="B20" s="436"/>
      <c r="C20" s="160" t="s">
        <v>179</v>
      </c>
      <c r="D20" s="161" t="s">
        <v>181</v>
      </c>
      <c r="E20" s="161" t="s">
        <v>180</v>
      </c>
      <c r="F20" s="161" t="s">
        <v>180</v>
      </c>
      <c r="G20" s="162" t="s">
        <v>180</v>
      </c>
      <c r="I20"/>
      <c r="J20"/>
      <c r="K20"/>
    </row>
    <row r="21" spans="1:11" ht="21" customHeight="1">
      <c r="A21" s="426"/>
      <c r="B21" s="427" t="s">
        <v>4</v>
      </c>
      <c r="C21" s="163" t="str">
        <f>IF($I$15 = 0,"", $I$15)</f>
        <v>火</v>
      </c>
      <c r="D21" s="164" t="str">
        <f>$J$11+$L$12+$I$12+($I$13*$K$13) &amp; IF($I$14 = 0,"","+" &amp; $I$14 &amp; "d" &amp; $K$14) &amp; " ☆"</f>
        <v>17+3d6 ☆</v>
      </c>
      <c r="E21" s="164" t="str">
        <f>$J$11+$L$12+$I$12+($I$13*$K$13) &amp; IF($I$14 = 0,"","+" &amp; $I$14 &amp; "d" &amp; $K$14) &amp; " ☆"</f>
        <v>17+3d6 ☆</v>
      </c>
      <c r="F21" s="164" t="str">
        <f>$J$11+$L$12+$I$12+($I$13*$K$13) &amp; IF($I$14 = 0,"","+" &amp; $I$14 &amp; "d" &amp; $K$14) &amp; " ☆"</f>
        <v>17+3d6 ☆</v>
      </c>
      <c r="G21" s="165" t="str">
        <f>$J$11+$L$12+$I$12+($I$13*$K$13) &amp; IF($I$14 = 0,"","+" &amp; $I$14 &amp; "d" &amp; $K$14) &amp; " ☆"</f>
        <v>17+3d6 ☆</v>
      </c>
      <c r="I21"/>
      <c r="J21"/>
      <c r="K21"/>
    </row>
    <row r="22" spans="1:11" ht="21" customHeight="1" thickBot="1">
      <c r="A22" s="426"/>
      <c r="B22" s="434"/>
      <c r="C22" s="166" t="s">
        <v>179</v>
      </c>
      <c r="D22" s="167" t="str">
        <f>$J$11+$L$12+$I$12+($I$13*$K$13)-($I$13*2) &amp; IF($I$14 = 0,"","+" &amp; $I$14 &amp; "d" &amp; $K$14) &amp; " ☆"</f>
        <v>15+3d6 ☆</v>
      </c>
      <c r="E22" s="167" t="str">
        <f>$J$11+$L$12+$I$12+($I$13*$K$13)-($I$13*2) &amp; IF($I$14 = 0,"","+" &amp; $I$14 &amp; "d" &amp; $K$14) &amp; " ☆"</f>
        <v>15+3d6 ☆</v>
      </c>
      <c r="F22" s="167" t="str">
        <f>$J$11+$L$12+$I$12+($I$13*$K$13)-($I$13*2) &amp; IF($I$14 = 0,"","+" &amp; $I$14 &amp; "d" &amp; $K$14) &amp; " ☆"</f>
        <v>15+3d6 ☆</v>
      </c>
      <c r="G22" s="168" t="str">
        <f>$J$11+$L$12+$I$12+($I$13*$K$13)-($I$13*2) &amp; IF($I$14 = 0,"","+" &amp; $I$14 &amp; "d" &amp; $K$14) &amp; " ☆"</f>
        <v>15+3d6 ☆</v>
      </c>
      <c r="I22"/>
      <c r="J22"/>
      <c r="K22"/>
    </row>
    <row r="23" spans="1:11" ht="21" customHeight="1">
      <c r="A23" s="429" t="s">
        <v>324</v>
      </c>
      <c r="B23" s="437" t="s">
        <v>5</v>
      </c>
      <c r="C23" s="169" t="str">
        <f>IF($L$16 = 0,"", $L$16)</f>
        <v>死霊</v>
      </c>
      <c r="D23" s="134" t="str">
        <f>$J$11+$L$12+$I$12 &amp; "+" &amp; IF($K$13=$K$16,($I$13+1) &amp; "d" &amp; $K$13,$I$13 &amp; "d" &amp; $K$13 &amp; "+" &amp; $I$16 &amp; "d" &amp; $K$16) &amp; " ☆"</f>
        <v>11+2d6 ☆</v>
      </c>
      <c r="E23" s="134" t="str">
        <f>$J$11+$L$12+$I$12 &amp; "+" &amp; IF($K$13=$K$16,($I$13+1) &amp; "d" &amp; $K$13,$I$13 &amp; "d" &amp; $K$13 &amp; "+" &amp; $I$16 &amp; "d" &amp; $K$16) &amp; " ☆"</f>
        <v>11+2d6 ☆</v>
      </c>
      <c r="F23" s="134" t="str">
        <f>$J$11+$L$12+$I$12 &amp; "+" &amp; IF($K$13=$K$16,($I$13+1) &amp; "d" &amp; $K$13,$I$13 &amp; "d" &amp; $K$13 &amp; "+" &amp; $I$16 &amp; "d" &amp; $K$16) &amp; " ☆"</f>
        <v>11+2d6 ☆</v>
      </c>
      <c r="G23" s="135" t="str">
        <f>$J$11+$L$12+$I$12 &amp; "+" &amp; IF($K$13=$K$16,($I$13+1) &amp; "d" &amp; $K$13,$I$13 &amp; "d" &amp; $K$13 &amp; "+" &amp; $I$16 &amp; "d" &amp; $K$16) &amp; " ☆"</f>
        <v>11+2d6 ☆</v>
      </c>
      <c r="I23"/>
      <c r="J23"/>
      <c r="K23"/>
    </row>
    <row r="24" spans="1:11" ht="17.25" customHeight="1">
      <c r="A24" s="430"/>
      <c r="B24" s="436"/>
      <c r="C24" s="160" t="s">
        <v>179</v>
      </c>
      <c r="D24" s="161" t="s">
        <v>181</v>
      </c>
      <c r="E24" s="161" t="s">
        <v>180</v>
      </c>
      <c r="F24" s="161" t="s">
        <v>180</v>
      </c>
      <c r="G24" s="162" t="s">
        <v>180</v>
      </c>
      <c r="I24"/>
      <c r="J24"/>
      <c r="K24"/>
    </row>
    <row r="25" spans="1:11" ht="21" customHeight="1">
      <c r="A25" s="430"/>
      <c r="B25" s="427" t="s">
        <v>4</v>
      </c>
      <c r="C25" s="163" t="str">
        <f>IF($L$16 = 0,"", $L$16)</f>
        <v>死霊</v>
      </c>
      <c r="D25" s="164" t="str">
        <f>$J$11+$L$12+$I$12+($I$13*$K$13)+($I$16*$K$16) &amp; IF($I$14 = 0,"","+" &amp; $I$14 &amp; "d" &amp; $K$14) &amp; " ☆"</f>
        <v>23+3d6 ☆</v>
      </c>
      <c r="E25" s="164" t="str">
        <f>$J$11+$L$12+$I$12+($I$13*$K$13)+($I$16*$K$16) &amp; IF($I$14 = 0,"","+" &amp; $I$14 &amp; "d" &amp; $K$14) &amp; " ☆"</f>
        <v>23+3d6 ☆</v>
      </c>
      <c r="F25" s="164" t="str">
        <f>$J$11+$L$12+$I$12+($I$13*$K$13)+($I$16*$K$16) &amp; IF($I$14 = 0,"","+" &amp; $I$14 &amp; "d" &amp; $K$14) &amp; " ☆"</f>
        <v>23+3d6 ☆</v>
      </c>
      <c r="G25" s="165" t="str">
        <f>$J$11+$L$12+$I$12+($I$13*$K$13)+($I$16*$K$16) &amp; IF($I$14 = 0,"","+" &amp; $I$14 &amp; "d" &amp; $K$14) &amp; " ☆"</f>
        <v>23+3d6 ☆</v>
      </c>
      <c r="I25"/>
      <c r="J25"/>
      <c r="K25"/>
    </row>
    <row r="26" spans="1:11" ht="21" customHeight="1" thickBot="1">
      <c r="A26" s="431"/>
      <c r="B26" s="428"/>
      <c r="C26" s="166" t="s">
        <v>179</v>
      </c>
      <c r="D26" s="167" t="str">
        <f>$J$11+$L$12+$I$12+($I$13*$K$13)-($I$13*2)+($I$16*$K$16)-($I$16*2) &amp; IF($I$14 = 0,"","+" &amp; $I$14 &amp; "d" &amp; $K$14) &amp; " ☆"</f>
        <v>19+3d6 ☆</v>
      </c>
      <c r="E26" s="167" t="str">
        <f>$J$11+$L$12+$I$12+($I$13*$K$13)-($I$13*2)+($I$16*$K$16)-($I$16*2) &amp; IF($I$14 = 0,"","+" &amp; $I$14 &amp; "d" &amp; $K$14) &amp; " ☆"</f>
        <v>19+3d6 ☆</v>
      </c>
      <c r="F26" s="167" t="str">
        <f>$J$11+$L$12+$I$12+($I$13*$K$13)-($I$13*2)+($I$16*$K$16)-($I$16*2) &amp; IF($I$14 = 0,"","+" &amp; $I$14 &amp; "d" &amp; $K$14) &amp; " ☆"</f>
        <v>19+3d6 ☆</v>
      </c>
      <c r="G26" s="168" t="str">
        <f>$J$11+$L$12+$I$12+($I$13*$K$13)-($I$13*2)+($I$16*$K$16)-($I$16*2) &amp; IF($I$14 = 0,"","+" &amp; $I$14 &amp; "d" &amp; $K$14) &amp; " ☆"</f>
        <v>19+3d6 ☆</v>
      </c>
      <c r="I26"/>
      <c r="J26"/>
      <c r="K26"/>
    </row>
    <row r="27" spans="1:11" ht="24" customHeight="1">
      <c r="A27" s="409" t="s">
        <v>176</v>
      </c>
      <c r="B27" s="409"/>
      <c r="C27" s="409"/>
      <c r="D27" s="409"/>
      <c r="E27" s="409"/>
      <c r="F27" s="409"/>
      <c r="G27" s="409"/>
    </row>
    <row r="28" spans="1:11" ht="13.5" customHeight="1">
      <c r="A28" s="410" t="s">
        <v>177</v>
      </c>
      <c r="B28" s="410"/>
      <c r="C28" s="410"/>
      <c r="D28" s="410"/>
      <c r="E28" s="410"/>
      <c r="F28" s="410"/>
      <c r="G28" s="410"/>
    </row>
    <row r="29" spans="1:11" ht="13.5" customHeight="1">
      <c r="A29" s="406" t="s">
        <v>178</v>
      </c>
      <c r="B29" s="406"/>
      <c r="C29" s="406"/>
      <c r="D29" s="406"/>
      <c r="E29" s="406"/>
      <c r="F29" s="406"/>
      <c r="G29" s="406"/>
    </row>
    <row r="30" spans="1:11" ht="13.5" customHeight="1">
      <c r="A30" s="406" t="s">
        <v>332</v>
      </c>
      <c r="B30" s="406"/>
      <c r="C30" s="406"/>
      <c r="D30" s="406"/>
      <c r="E30" s="406"/>
      <c r="F30" s="406"/>
      <c r="G30" s="406"/>
    </row>
    <row r="31" spans="1:11" ht="13.5" customHeight="1">
      <c r="A31" s="406" t="s">
        <v>333</v>
      </c>
      <c r="B31" s="406"/>
      <c r="C31" s="406"/>
      <c r="D31" s="406"/>
      <c r="E31" s="406"/>
      <c r="F31" s="406"/>
      <c r="G31" s="406"/>
    </row>
    <row r="32" spans="1:11" ht="24" customHeight="1">
      <c r="A32" s="409" t="s">
        <v>101</v>
      </c>
      <c r="B32" s="409"/>
      <c r="C32" s="409"/>
      <c r="D32" s="409"/>
      <c r="E32" s="409"/>
      <c r="F32" s="409"/>
      <c r="G32" s="409"/>
      <c r="I32"/>
      <c r="J32"/>
      <c r="K32"/>
    </row>
    <row r="33" spans="1:11" ht="13.5" customHeight="1">
      <c r="A33" s="420" t="s">
        <v>330</v>
      </c>
      <c r="B33" s="420"/>
      <c r="C33" s="420"/>
      <c r="D33" s="420"/>
      <c r="E33" s="420"/>
      <c r="F33" s="420"/>
      <c r="G33" s="420"/>
      <c r="I33"/>
      <c r="J33"/>
      <c r="K33"/>
    </row>
    <row r="34" spans="1:11" ht="13.5" customHeight="1">
      <c r="A34" s="410" t="s">
        <v>331</v>
      </c>
      <c r="B34" s="410"/>
      <c r="C34" s="410"/>
      <c r="D34" s="410"/>
      <c r="E34" s="410"/>
      <c r="F34" s="410"/>
      <c r="G34" s="410"/>
    </row>
    <row r="35" spans="1:11" ht="24" customHeight="1">
      <c r="A35" s="409" t="s">
        <v>182</v>
      </c>
      <c r="B35" s="409"/>
      <c r="C35" s="409"/>
      <c r="D35" s="409"/>
      <c r="E35" s="409"/>
      <c r="F35" s="409"/>
      <c r="G35" s="409"/>
      <c r="I35"/>
      <c r="J35"/>
      <c r="K35"/>
    </row>
    <row r="36" spans="1:11">
      <c r="A36" s="410" t="s">
        <v>260</v>
      </c>
      <c r="B36" s="410"/>
      <c r="C36" s="410"/>
      <c r="D36" s="410"/>
      <c r="E36" s="410"/>
      <c r="F36" s="410"/>
      <c r="G36" s="410"/>
    </row>
    <row r="37" spans="1:11">
      <c r="A37" s="410" t="s">
        <v>329</v>
      </c>
      <c r="B37" s="410"/>
      <c r="C37" s="410"/>
      <c r="D37" s="410"/>
      <c r="E37" s="410"/>
      <c r="F37" s="410"/>
      <c r="G37" s="410"/>
    </row>
    <row r="38" spans="1:11">
      <c r="A38" s="109"/>
      <c r="B38" s="109"/>
      <c r="C38" s="109"/>
      <c r="D38" s="109"/>
      <c r="E38" s="109"/>
      <c r="F38" s="109"/>
      <c r="G38" s="109"/>
    </row>
    <row r="39" spans="1:11">
      <c r="A39" s="414" t="s">
        <v>388</v>
      </c>
      <c r="B39" s="415"/>
      <c r="C39" s="415"/>
      <c r="D39" s="415"/>
      <c r="E39" s="415"/>
      <c r="F39" s="415"/>
      <c r="G39" s="416"/>
    </row>
    <row r="40" spans="1:11">
      <c r="A40" s="405"/>
      <c r="B40" s="406"/>
      <c r="C40" s="406"/>
      <c r="D40" s="406"/>
      <c r="E40" s="406"/>
      <c r="F40" s="406"/>
      <c r="G40" s="407"/>
    </row>
    <row r="41" spans="1:11">
      <c r="A41" s="405" t="s">
        <v>389</v>
      </c>
      <c r="B41" s="406"/>
      <c r="C41" s="406"/>
      <c r="D41" s="406"/>
      <c r="E41" s="406"/>
      <c r="F41" s="406"/>
      <c r="G41" s="407"/>
    </row>
    <row r="42" spans="1:11">
      <c r="A42" s="405" t="s">
        <v>426</v>
      </c>
      <c r="B42" s="406"/>
      <c r="C42" s="406"/>
      <c r="D42" s="406"/>
      <c r="E42" s="406"/>
      <c r="F42" s="406"/>
      <c r="G42" s="407"/>
    </row>
    <row r="43" spans="1:11">
      <c r="A43" s="405" t="s">
        <v>390</v>
      </c>
      <c r="B43" s="406"/>
      <c r="C43" s="406"/>
      <c r="D43" s="406"/>
      <c r="E43" s="406"/>
      <c r="F43" s="406"/>
      <c r="G43" s="407"/>
    </row>
    <row r="44" spans="1:11">
      <c r="A44" s="405"/>
      <c r="B44" s="406"/>
      <c r="C44" s="406"/>
      <c r="D44" s="406"/>
      <c r="E44" s="406"/>
      <c r="F44" s="406"/>
      <c r="G44" s="407"/>
    </row>
    <row r="45" spans="1:11">
      <c r="A45" s="405" t="s">
        <v>391</v>
      </c>
      <c r="B45" s="406"/>
      <c r="C45" s="406"/>
      <c r="D45" s="406"/>
      <c r="E45" s="406"/>
      <c r="F45" s="406"/>
      <c r="G45" s="407"/>
    </row>
    <row r="46" spans="1:11">
      <c r="A46" s="405" t="s">
        <v>392</v>
      </c>
      <c r="B46" s="406"/>
      <c r="C46" s="406"/>
      <c r="D46" s="406"/>
      <c r="E46" s="406"/>
      <c r="F46" s="406"/>
      <c r="G46" s="407"/>
    </row>
    <row r="47" spans="1:11">
      <c r="A47" s="405"/>
      <c r="B47" s="406"/>
      <c r="C47" s="406"/>
      <c r="D47" s="406"/>
      <c r="E47" s="406"/>
      <c r="F47" s="406"/>
      <c r="G47" s="407"/>
    </row>
    <row r="48" spans="1:11">
      <c r="A48" s="411"/>
      <c r="B48" s="412"/>
      <c r="C48" s="412"/>
      <c r="D48" s="412"/>
      <c r="E48" s="412"/>
      <c r="F48" s="412"/>
      <c r="G48" s="413"/>
    </row>
    <row r="49" spans="1:7" ht="21">
      <c r="A49" s="43" t="s">
        <v>35</v>
      </c>
      <c r="B49" s="44">
        <f>$B$1</f>
        <v>1</v>
      </c>
      <c r="C49" s="45" t="s">
        <v>48</v>
      </c>
      <c r="D49" s="46" t="str">
        <f>$E$1</f>
        <v>無限回</v>
      </c>
      <c r="E49" s="391" t="str">
        <f>$B$2</f>
        <v>スコーチング・バースト</v>
      </c>
      <c r="F49" s="392"/>
      <c r="G49" s="393"/>
    </row>
  </sheetData>
  <mergeCells count="46">
    <mergeCell ref="B25:B26"/>
    <mergeCell ref="A23:A26"/>
    <mergeCell ref="J10:K10"/>
    <mergeCell ref="J12:K12"/>
    <mergeCell ref="B21:B22"/>
    <mergeCell ref="B19:B20"/>
    <mergeCell ref="B23:B24"/>
    <mergeCell ref="A36:G36"/>
    <mergeCell ref="B7:D7"/>
    <mergeCell ref="A41:G41"/>
    <mergeCell ref="A42:G42"/>
    <mergeCell ref="A43:G43"/>
    <mergeCell ref="A34:G34"/>
    <mergeCell ref="A35:G35"/>
    <mergeCell ref="A29:G29"/>
    <mergeCell ref="B15:G15"/>
    <mergeCell ref="A32:G32"/>
    <mergeCell ref="A33:G33"/>
    <mergeCell ref="A17:C17"/>
    <mergeCell ref="A18:A22"/>
    <mergeCell ref="A37:G37"/>
    <mergeCell ref="A30:G30"/>
    <mergeCell ref="A31:G31"/>
    <mergeCell ref="A48:G48"/>
    <mergeCell ref="A44:G44"/>
    <mergeCell ref="A45:G45"/>
    <mergeCell ref="A39:G39"/>
    <mergeCell ref="A40:G40"/>
    <mergeCell ref="A47:G47"/>
    <mergeCell ref="A46:G46"/>
    <mergeCell ref="E49:G49"/>
    <mergeCell ref="B2:G2"/>
    <mergeCell ref="B1:C1"/>
    <mergeCell ref="F1:G1"/>
    <mergeCell ref="B4:G4"/>
    <mergeCell ref="B5:G5"/>
    <mergeCell ref="B6:D6"/>
    <mergeCell ref="B8:G8"/>
    <mergeCell ref="B9:G9"/>
    <mergeCell ref="B10:G10"/>
    <mergeCell ref="B11:G11"/>
    <mergeCell ref="B12:G12"/>
    <mergeCell ref="B13:G13"/>
    <mergeCell ref="B14:G14"/>
    <mergeCell ref="A27:G27"/>
    <mergeCell ref="A28:G28"/>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1"/>
  <sheetViews>
    <sheetView topLeftCell="A31" workbookViewId="0">
      <selection activeCell="A50" sqref="A50:XFD50"/>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10</v>
      </c>
      <c r="C1" s="461"/>
      <c r="D1" s="32" t="s">
        <v>48</v>
      </c>
      <c r="E1" s="33" t="s">
        <v>157</v>
      </c>
      <c r="F1" s="331" t="s">
        <v>488</v>
      </c>
      <c r="G1" s="330" t="s">
        <v>489</v>
      </c>
      <c r="H1" s="23" t="s">
        <v>66</v>
      </c>
    </row>
    <row r="2" spans="1:12" ht="24.75" customHeight="1">
      <c r="A2" s="32" t="s">
        <v>0</v>
      </c>
      <c r="B2" s="464" t="s">
        <v>252</v>
      </c>
      <c r="C2" s="464"/>
      <c r="D2" s="464"/>
      <c r="E2" s="464"/>
      <c r="F2" s="464"/>
      <c r="G2" s="464"/>
      <c r="H2" s="23" t="s">
        <v>67</v>
      </c>
    </row>
    <row r="3" spans="1:12" ht="19.5" customHeight="1">
      <c r="A3" s="74" t="s">
        <v>59</v>
      </c>
      <c r="B3" s="1"/>
      <c r="C3" s="1"/>
      <c r="D3" s="1"/>
      <c r="I3" s="23"/>
    </row>
    <row r="4" spans="1:12">
      <c r="A4" s="25" t="s">
        <v>57</v>
      </c>
      <c r="B4" s="399" t="s">
        <v>246</v>
      </c>
      <c r="C4" s="400"/>
      <c r="D4" s="400"/>
      <c r="E4" s="400"/>
      <c r="F4" s="400"/>
      <c r="G4" s="401"/>
    </row>
    <row r="5" spans="1:12">
      <c r="A5" s="26" t="s">
        <v>45</v>
      </c>
      <c r="B5" s="399" t="s">
        <v>218</v>
      </c>
      <c r="C5" s="400"/>
      <c r="D5" s="400"/>
      <c r="E5" s="400"/>
      <c r="F5" s="400"/>
      <c r="G5" s="401"/>
    </row>
    <row r="6" spans="1:12">
      <c r="A6" s="26" t="s">
        <v>8</v>
      </c>
      <c r="B6" s="399" t="s">
        <v>158</v>
      </c>
      <c r="C6" s="400"/>
      <c r="D6" s="401"/>
      <c r="E6" s="116" t="s">
        <v>52</v>
      </c>
      <c r="F6" s="115" t="str">
        <f>$I$6</f>
        <v>遠隔</v>
      </c>
      <c r="G6" s="115">
        <f>$J$6</f>
        <v>10</v>
      </c>
      <c r="H6" s="116" t="s">
        <v>52</v>
      </c>
      <c r="I6" s="117" t="s">
        <v>53</v>
      </c>
      <c r="J6" s="117">
        <v>10</v>
      </c>
    </row>
    <row r="7" spans="1:12">
      <c r="A7" s="27" t="s">
        <v>7</v>
      </c>
      <c r="B7" s="399"/>
      <c r="C7" s="400"/>
      <c r="D7" s="401"/>
      <c r="E7" s="116" t="s">
        <v>94</v>
      </c>
      <c r="F7" s="115" t="str">
        <f>IF($I$7 = 0,"", $I$7)</f>
        <v/>
      </c>
      <c r="G7" s="115" t="str">
        <f>IF($J$7 = 0,"", $J$7)</f>
        <v/>
      </c>
      <c r="H7" s="116" t="s">
        <v>94</v>
      </c>
      <c r="I7" s="117"/>
      <c r="J7" s="117">
        <v>0</v>
      </c>
    </row>
    <row r="8" spans="1:12">
      <c r="A8" s="29" t="s">
        <v>76</v>
      </c>
      <c r="B8" s="402" t="s">
        <v>159</v>
      </c>
      <c r="C8" s="403"/>
      <c r="D8" s="403"/>
      <c r="E8" s="403"/>
      <c r="F8" s="403"/>
      <c r="G8" s="404"/>
      <c r="H8" s="116" t="s">
        <v>127</v>
      </c>
      <c r="I8" s="117" t="s">
        <v>117</v>
      </c>
      <c r="J8" s="23" t="s">
        <v>77</v>
      </c>
    </row>
    <row r="9" spans="1:12">
      <c r="A9" s="28"/>
      <c r="B9" s="405" t="s">
        <v>253</v>
      </c>
      <c r="C9" s="406"/>
      <c r="D9" s="406"/>
      <c r="E9" s="406"/>
      <c r="F9" s="406"/>
      <c r="G9" s="407"/>
      <c r="H9" s="116" t="s">
        <v>62</v>
      </c>
      <c r="I9" s="117" t="s">
        <v>17</v>
      </c>
      <c r="J9" s="115">
        <f>IF($I$9 = "筋力",基本!$C$5,IF($I$9 = "耐久力",基本!$C$6,IF($I$9 = "敏捷力",基本!$C$7,IF($I$9 = "知力",基本!$C$8,IF($I$9 = "判断力",基本!$C$9,IF($I$9 = "魅力",基本!$C$10,""))))))</f>
        <v>6</v>
      </c>
      <c r="K9" s="117" t="s">
        <v>22</v>
      </c>
    </row>
    <row r="10" spans="1:12">
      <c r="A10" s="95"/>
      <c r="B10" s="405" t="s">
        <v>255</v>
      </c>
      <c r="C10" s="406"/>
      <c r="D10" s="406"/>
      <c r="E10" s="406"/>
      <c r="F10" s="406"/>
      <c r="G10" s="407"/>
      <c r="H10" s="116" t="s">
        <v>72</v>
      </c>
      <c r="I10" s="117">
        <v>0</v>
      </c>
      <c r="J10" s="432" t="s">
        <v>64</v>
      </c>
      <c r="K10" s="433"/>
      <c r="L10" s="115">
        <f>IF($I$8=基本!$F$4,基本!$O$7,IF($I$8=基本!$F$13,基本!$O$16,IF($I$8=基本!$F$22,基本!$O$25,IF($I$8=基本!$F$31,基本!$O$34,IF($I$8=基本!$F$40,基本!$O$43,0)))))</f>
        <v>12</v>
      </c>
    </row>
    <row r="11" spans="1:12">
      <c r="A11" s="28"/>
      <c r="B11" s="405" t="s">
        <v>256</v>
      </c>
      <c r="C11" s="406"/>
      <c r="D11" s="406"/>
      <c r="E11" s="406"/>
      <c r="F11" s="406"/>
      <c r="G11" s="407"/>
      <c r="H11" s="72" t="s">
        <v>63</v>
      </c>
      <c r="I11" s="117" t="s">
        <v>17</v>
      </c>
      <c r="J11" s="68">
        <f>IF($I$9 = "筋力",基本!$C$5,IF($I$11 = "耐久力",基本!$C$6,IF($I$11 = "敏捷力",基本!$C$7,IF($I$11 = "知力",基本!$C$8,IF($I$11 = "判断力",基本!$C$9,IF($I$11 = "魅力",基本!$C$10,""))))))</f>
        <v>6</v>
      </c>
      <c r="L11" s="1"/>
    </row>
    <row r="12" spans="1:12">
      <c r="A12" s="28"/>
      <c r="B12" s="408" t="s">
        <v>257</v>
      </c>
      <c r="C12" s="406"/>
      <c r="D12" s="406"/>
      <c r="E12" s="406"/>
      <c r="F12" s="406"/>
      <c r="G12" s="407"/>
      <c r="H12" s="116" t="s">
        <v>73</v>
      </c>
      <c r="I12" s="117">
        <v>0</v>
      </c>
      <c r="J12" s="432" t="s">
        <v>65</v>
      </c>
      <c r="K12" s="433"/>
      <c r="L12" s="115">
        <f>IF($I$8=基本!$F$4,基本!$O$9,IF($I$8=基本!$F$13,基本!$O$18,IF($I$8=基本!$F$22,基本!$O$27,IF($I$8=基本!$F$31,基本!$O$36,IF($I$8=基本!$F$40,基本!$O$45,0)))))</f>
        <v>5</v>
      </c>
    </row>
    <row r="13" spans="1:12">
      <c r="A13" s="28"/>
      <c r="B13" s="405" t="s">
        <v>166</v>
      </c>
      <c r="C13" s="406"/>
      <c r="D13" s="406"/>
      <c r="E13" s="406"/>
      <c r="F13" s="406"/>
      <c r="G13" s="407"/>
      <c r="H13" s="73" t="s">
        <v>128</v>
      </c>
      <c r="I13" s="117">
        <v>5</v>
      </c>
      <c r="J13" s="116" t="s">
        <v>54</v>
      </c>
      <c r="K13" s="117">
        <v>6</v>
      </c>
    </row>
    <row r="14" spans="1:12">
      <c r="A14" s="28"/>
      <c r="B14" s="405" t="s">
        <v>418</v>
      </c>
      <c r="C14" s="406"/>
      <c r="D14" s="406"/>
      <c r="E14" s="406"/>
      <c r="F14" s="406"/>
      <c r="G14" s="407"/>
      <c r="H14" s="116" t="s">
        <v>61</v>
      </c>
      <c r="I14" s="117">
        <v>3</v>
      </c>
      <c r="J14" s="116" t="s">
        <v>54</v>
      </c>
      <c r="K14" s="117">
        <v>6</v>
      </c>
    </row>
    <row r="15" spans="1:12">
      <c r="A15" s="30"/>
      <c r="B15" s="411"/>
      <c r="C15" s="412"/>
      <c r="D15" s="412"/>
      <c r="E15" s="412"/>
      <c r="F15" s="412"/>
      <c r="G15" s="413"/>
      <c r="H15" s="116" t="s">
        <v>74</v>
      </c>
      <c r="I15" s="117"/>
    </row>
    <row r="16" spans="1:12" ht="14.25" thickBot="1">
      <c r="A16" s="22" t="s">
        <v>165</v>
      </c>
      <c r="B16" s="118"/>
      <c r="C16" s="118"/>
      <c r="D16" s="118"/>
      <c r="E16" s="118"/>
      <c r="F16" s="118"/>
      <c r="G16" s="118"/>
      <c r="H16" s="73" t="s">
        <v>259</v>
      </c>
      <c r="I16" s="129">
        <v>1</v>
      </c>
      <c r="J16" s="128" t="s">
        <v>54</v>
      </c>
      <c r="K16" s="129">
        <v>6</v>
      </c>
      <c r="L16" s="129" t="s">
        <v>109</v>
      </c>
    </row>
    <row r="17" spans="1:12" ht="21.75" thickBot="1">
      <c r="A17" s="99" t="s">
        <v>162</v>
      </c>
      <c r="B17" s="616" t="s">
        <v>254</v>
      </c>
      <c r="C17" s="616"/>
      <c r="D17" s="616"/>
      <c r="E17" s="616"/>
      <c r="F17" s="616"/>
      <c r="G17" s="617"/>
      <c r="H17" s="97" t="s">
        <v>164</v>
      </c>
      <c r="I17" s="117">
        <v>10</v>
      </c>
    </row>
    <row r="18" spans="1:12" ht="21" customHeight="1">
      <c r="A18" s="596" t="s">
        <v>163</v>
      </c>
      <c r="B18" s="604"/>
      <c r="C18" s="605"/>
      <c r="D18" s="104" t="s">
        <v>20</v>
      </c>
      <c r="E18" s="100" t="s">
        <v>21</v>
      </c>
      <c r="F18" s="100" t="s">
        <v>22</v>
      </c>
      <c r="G18" s="101" t="s">
        <v>23</v>
      </c>
      <c r="H18" s="97" t="s">
        <v>163</v>
      </c>
      <c r="I18" s="96" t="s">
        <v>20</v>
      </c>
      <c r="J18" s="96" t="s">
        <v>21</v>
      </c>
      <c r="K18" s="96" t="s">
        <v>22</v>
      </c>
      <c r="L18" s="96" t="s">
        <v>23</v>
      </c>
    </row>
    <row r="19" spans="1:12" ht="30" customHeight="1" thickBot="1">
      <c r="A19" s="599" t="str">
        <f>INT(基本!$B$13/2)+$H$19 &amp; IF($I$17=0,""," (" &amp; $I$17 &amp; ")")</f>
        <v>45 (10)</v>
      </c>
      <c r="B19" s="600"/>
      <c r="C19" s="601"/>
      <c r="D19" s="105">
        <f>基本!$B$14+$I$19</f>
        <v>31</v>
      </c>
      <c r="E19" s="102">
        <f>基本!$B$15+$J$19</f>
        <v>25</v>
      </c>
      <c r="F19" s="102">
        <f>基本!$B$16+$K$19</f>
        <v>29</v>
      </c>
      <c r="G19" s="103">
        <f>基本!$B$17+$L$19</f>
        <v>27</v>
      </c>
      <c r="H19" s="98">
        <v>0</v>
      </c>
      <c r="I19" s="117">
        <v>2</v>
      </c>
      <c r="J19" s="117">
        <v>2</v>
      </c>
      <c r="K19" s="117">
        <v>0</v>
      </c>
      <c r="L19" s="117">
        <v>0</v>
      </c>
    </row>
    <row r="20" spans="1:12" s="327" customFormat="1" ht="30" customHeight="1" thickBot="1">
      <c r="A20" s="584" t="s">
        <v>471</v>
      </c>
      <c r="B20" s="585"/>
      <c r="C20" s="586"/>
      <c r="D20" s="332">
        <f>基本!$B$14+$I$19+2</f>
        <v>33</v>
      </c>
      <c r="E20" s="333">
        <f>基本!$B$15+$J$19+2</f>
        <v>27</v>
      </c>
      <c r="F20" s="333">
        <f>基本!$B$16+$K$19+2</f>
        <v>31</v>
      </c>
      <c r="G20" s="334">
        <f>基本!$B$17+$L$19+2</f>
        <v>29</v>
      </c>
      <c r="H20" s="329">
        <v>0</v>
      </c>
      <c r="I20" s="328">
        <v>2</v>
      </c>
      <c r="J20" s="328">
        <v>2</v>
      </c>
      <c r="K20" s="328">
        <v>0</v>
      </c>
      <c r="L20" s="328">
        <v>0</v>
      </c>
    </row>
    <row r="21" spans="1:12" ht="14.25" thickBot="1">
      <c r="A21" s="22" t="s">
        <v>58</v>
      </c>
      <c r="E21" s="3"/>
    </row>
    <row r="22" spans="1:12" ht="18.75" customHeight="1" thickBot="1">
      <c r="A22" s="467" t="str">
        <f>$B$2</f>
        <v>サモン･ハンマーフィスト･クラッシャー</v>
      </c>
      <c r="B22" s="468"/>
      <c r="C22" s="472"/>
      <c r="D22" s="5" t="s">
        <v>3</v>
      </c>
      <c r="E22" s="127" t="s">
        <v>2</v>
      </c>
      <c r="J22"/>
      <c r="K22"/>
    </row>
    <row r="23" spans="1:12" ht="38.25" customHeight="1">
      <c r="A23" s="424" t="s">
        <v>1</v>
      </c>
      <c r="B23" s="6" t="s">
        <v>51</v>
      </c>
      <c r="C23" s="24" t="str">
        <f>$K$9</f>
        <v>反応</v>
      </c>
      <c r="D23" s="7" t="str">
        <f>$J$9+$L$10+$I$10 &amp; "+1d20"</f>
        <v>18+1d20</v>
      </c>
      <c r="E23" s="37" t="str">
        <f>$J$9+$L$10+2+$I$10 &amp; "+1d20"</f>
        <v>20+1d20</v>
      </c>
      <c r="J23"/>
      <c r="K23"/>
    </row>
    <row r="24" spans="1:12" ht="38.25" customHeight="1">
      <c r="A24" s="425"/>
      <c r="B24" s="119" t="s">
        <v>5</v>
      </c>
      <c r="C24" s="59" t="str">
        <f>IF($I$15 = 0,"", $I$15)</f>
        <v/>
      </c>
      <c r="D24" s="8" t="str">
        <f>$J$11+$L$12+$I$12&amp; "+" &amp; $I$13 &amp; "d" &amp; $K$13 &amp; IF($I$7="爆発"," ☆★",IF($I$7="噴射"," ☆★"," ☆"))</f>
        <v>11+5d6 ☆</v>
      </c>
      <c r="E24" s="121" t="str">
        <f>$J$11+$L$12+$I$12 &amp; "+" &amp; $I$13 &amp; "d" &amp; $K$13 &amp; IF($I$7="爆発"," ☆★",IF($I$7="噴射"," ☆★"," ☆"))</f>
        <v>11+5d6 ☆</v>
      </c>
      <c r="G24"/>
      <c r="H24"/>
      <c r="I24"/>
      <c r="J24"/>
      <c r="K24"/>
    </row>
    <row r="25" spans="1:12" ht="38.25" customHeight="1" thickBot="1">
      <c r="A25" s="466"/>
      <c r="B25" s="125" t="s">
        <v>4</v>
      </c>
      <c r="C25" s="126" t="str">
        <f>IF($I$15 = 0,"", $I$15)</f>
        <v/>
      </c>
      <c r="D25" s="123" t="str">
        <f>$J$11+$L$12+$I$12+($I$13*$K$13) &amp; IF($I$14 = 0,"","+" &amp; $I$14 &amp; "d" &amp; $K$14) &amp; IF($I$7="爆発"," ★",IF($I$7="噴射"," ★","")) &amp; IF($I$7="爆発"," ☆★",IF($I$7="噴射"," ☆★"," ☆"))</f>
        <v>41+3d6 ☆</v>
      </c>
      <c r="E25" s="124" t="str">
        <f>$J$11+$L$12+$I$12+($I$13*$K$13) &amp; IF($I$14 = 0,"","+" &amp; $I$14 &amp; "d" &amp; $K$14) &amp; IF($I$7="爆発"," ★",IF($I$7="噴射"," ★","")) &amp; IF($I$7="爆発"," ☆★",IF($I$7="噴射"," ☆★"," ☆"))</f>
        <v>41+3d6 ☆</v>
      </c>
      <c r="G25"/>
      <c r="H25"/>
      <c r="I25"/>
      <c r="J25"/>
      <c r="K25"/>
    </row>
    <row r="26" spans="1:12" s="362" customFormat="1" ht="12.75" customHeight="1">
      <c r="A26" s="409" t="s">
        <v>213</v>
      </c>
      <c r="B26" s="409"/>
      <c r="C26" s="409"/>
      <c r="D26" s="409"/>
      <c r="E26" s="409"/>
      <c r="F26" s="409"/>
      <c r="G26" s="409"/>
    </row>
    <row r="27" spans="1:12" ht="13.5" customHeight="1">
      <c r="A27" s="410" t="s">
        <v>214</v>
      </c>
      <c r="B27" s="410"/>
      <c r="C27" s="410"/>
      <c r="D27" s="410"/>
      <c r="E27" s="410"/>
      <c r="F27" s="410"/>
      <c r="G27" s="410"/>
      <c r="H27" s="335"/>
      <c r="I27" s="335"/>
      <c r="J27" s="335"/>
      <c r="K27" s="335"/>
      <c r="L27" s="335"/>
    </row>
    <row r="28" spans="1:12" ht="13.5" customHeight="1">
      <c r="A28" s="410" t="s">
        <v>215</v>
      </c>
      <c r="B28" s="410"/>
      <c r="C28" s="410"/>
      <c r="D28" s="410"/>
      <c r="E28" s="410"/>
      <c r="F28" s="410"/>
      <c r="G28" s="410"/>
      <c r="H28" s="335"/>
      <c r="I28" s="335"/>
      <c r="J28" s="335"/>
      <c r="K28" s="335"/>
      <c r="L28" s="335"/>
    </row>
    <row r="29" spans="1:12" s="362" customFormat="1" ht="12.75" customHeight="1">
      <c r="A29" s="409" t="s">
        <v>101</v>
      </c>
      <c r="B29" s="409"/>
      <c r="C29" s="409"/>
      <c r="D29" s="409"/>
      <c r="E29" s="409"/>
      <c r="F29" s="409"/>
      <c r="G29" s="409"/>
    </row>
    <row r="30" spans="1:12" ht="13.5" customHeight="1">
      <c r="A30" s="420" t="s">
        <v>330</v>
      </c>
      <c r="B30" s="420"/>
      <c r="C30" s="420"/>
      <c r="D30" s="420"/>
      <c r="E30" s="420"/>
      <c r="F30" s="420"/>
      <c r="G30" s="420"/>
      <c r="H30" s="335"/>
      <c r="I30" s="335"/>
      <c r="J30" s="335"/>
      <c r="K30" s="335"/>
      <c r="L30" s="335"/>
    </row>
    <row r="31" spans="1:12" ht="13.5" customHeight="1">
      <c r="A31" s="410" t="s">
        <v>331</v>
      </c>
      <c r="B31" s="410"/>
      <c r="C31" s="410"/>
      <c r="D31" s="410"/>
      <c r="E31" s="410"/>
      <c r="F31" s="410"/>
      <c r="G31" s="410"/>
      <c r="H31" s="335"/>
      <c r="I31" s="335"/>
      <c r="J31" s="335"/>
      <c r="K31" s="335"/>
      <c r="L31" s="335"/>
    </row>
    <row r="32" spans="1:12" s="362" customFormat="1" ht="12.75" customHeight="1">
      <c r="A32" s="409" t="s">
        <v>473</v>
      </c>
      <c r="B32" s="409"/>
      <c r="C32" s="409"/>
      <c r="D32" s="409"/>
      <c r="E32" s="409"/>
      <c r="F32" s="409"/>
      <c r="G32" s="409"/>
    </row>
    <row r="33" spans="1:12" ht="13.5" customHeight="1">
      <c r="A33" s="410" t="s">
        <v>474</v>
      </c>
      <c r="B33" s="410"/>
      <c r="C33" s="410"/>
      <c r="D33" s="410"/>
      <c r="E33" s="410"/>
      <c r="F33" s="410"/>
      <c r="G33" s="410"/>
      <c r="H33" s="336"/>
      <c r="I33" s="336"/>
      <c r="J33" s="336"/>
      <c r="K33" s="336"/>
      <c r="L33" s="335"/>
    </row>
    <row r="34" spans="1:12" ht="13.5" customHeight="1">
      <c r="A34" s="410" t="s">
        <v>329</v>
      </c>
      <c r="B34" s="410"/>
      <c r="C34" s="410"/>
      <c r="D34" s="410"/>
      <c r="E34" s="410"/>
      <c r="F34" s="410"/>
      <c r="G34" s="410"/>
      <c r="H34" s="335"/>
      <c r="I34" s="335"/>
      <c r="J34" s="335"/>
      <c r="K34" s="335"/>
      <c r="L34" s="335"/>
    </row>
    <row r="35" spans="1:12" ht="13.5" customHeight="1">
      <c r="A35" s="602" t="s">
        <v>216</v>
      </c>
      <c r="B35" s="602"/>
      <c r="C35" s="602"/>
      <c r="D35" s="602"/>
      <c r="E35" s="602"/>
      <c r="F35" s="602"/>
      <c r="G35" s="602"/>
      <c r="H35" s="336"/>
      <c r="I35" s="335"/>
      <c r="J35" s="335"/>
      <c r="K35" s="335"/>
      <c r="L35" s="335"/>
    </row>
    <row r="36" spans="1:12" s="362" customFormat="1" ht="12" customHeight="1">
      <c r="A36" s="409" t="s">
        <v>525</v>
      </c>
      <c r="B36" s="409"/>
      <c r="C36" s="409"/>
      <c r="D36" s="409"/>
      <c r="E36" s="409"/>
      <c r="F36" s="409"/>
      <c r="G36" s="409"/>
      <c r="H36" s="350"/>
    </row>
    <row r="37" spans="1:12" s="349" customFormat="1" ht="13.5" customHeight="1">
      <c r="A37" s="420" t="s">
        <v>527</v>
      </c>
      <c r="B37" s="420"/>
      <c r="C37" s="420"/>
      <c r="D37" s="420"/>
      <c r="E37" s="420"/>
      <c r="F37" s="420"/>
      <c r="G37" s="420"/>
      <c r="H37" s="350"/>
    </row>
    <row r="38" spans="1:12" s="349" customFormat="1" ht="13.5" customHeight="1">
      <c r="A38" s="410" t="s">
        <v>526</v>
      </c>
      <c r="B38" s="410"/>
      <c r="C38" s="410"/>
      <c r="D38" s="410"/>
      <c r="E38" s="410"/>
      <c r="F38" s="410"/>
      <c r="G38" s="410"/>
      <c r="H38" s="350"/>
      <c r="I38" s="350"/>
      <c r="J38" s="350"/>
      <c r="K38" s="350"/>
    </row>
    <row r="39" spans="1:12" s="383" customFormat="1" ht="12" customHeight="1">
      <c r="A39" s="409" t="s">
        <v>536</v>
      </c>
      <c r="B39" s="409"/>
      <c r="C39" s="409"/>
      <c r="D39" s="409"/>
      <c r="E39" s="409"/>
      <c r="F39" s="409"/>
      <c r="G39" s="409"/>
      <c r="H39" s="384"/>
    </row>
    <row r="40" spans="1:12" s="383" customFormat="1" ht="13.5" customHeight="1">
      <c r="A40" s="420" t="s">
        <v>537</v>
      </c>
      <c r="B40" s="420"/>
      <c r="C40" s="420"/>
      <c r="D40" s="420"/>
      <c r="E40" s="420"/>
      <c r="F40" s="420"/>
      <c r="G40" s="420"/>
      <c r="H40" s="384"/>
    </row>
    <row r="41" spans="1:12">
      <c r="A41" s="414" t="s">
        <v>490</v>
      </c>
      <c r="B41" s="415"/>
      <c r="C41" s="415"/>
      <c r="D41" s="415"/>
      <c r="E41" s="415"/>
      <c r="F41" s="415"/>
      <c r="G41" s="416"/>
      <c r="H41" s="337"/>
      <c r="I41" s="337"/>
      <c r="J41" s="337"/>
      <c r="K41" s="337"/>
      <c r="L41" s="337"/>
    </row>
    <row r="42" spans="1:12" s="1" customFormat="1">
      <c r="A42" s="405" t="s">
        <v>491</v>
      </c>
      <c r="B42" s="406"/>
      <c r="C42" s="406"/>
      <c r="D42" s="406"/>
      <c r="E42" s="406"/>
      <c r="F42" s="406"/>
      <c r="G42" s="407"/>
      <c r="H42" s="337"/>
      <c r="I42" s="337"/>
      <c r="J42" s="337"/>
      <c r="K42" s="337"/>
      <c r="L42" s="337"/>
    </row>
    <row r="43" spans="1:12" s="1" customFormat="1">
      <c r="A43" s="405" t="s">
        <v>492</v>
      </c>
      <c r="B43" s="406"/>
      <c r="C43" s="406"/>
      <c r="D43" s="406"/>
      <c r="E43" s="406"/>
      <c r="F43" s="406"/>
      <c r="G43" s="407"/>
      <c r="H43" s="337"/>
      <c r="I43" s="337"/>
      <c r="J43" s="337"/>
      <c r="K43" s="337"/>
      <c r="L43" s="337"/>
    </row>
    <row r="44" spans="1:12" s="1" customFormat="1" ht="8.25" customHeight="1">
      <c r="A44" s="341"/>
      <c r="B44" s="339"/>
      <c r="C44" s="339"/>
      <c r="D44" s="339"/>
      <c r="E44" s="339"/>
      <c r="F44" s="339"/>
      <c r="G44" s="342"/>
      <c r="H44" s="337"/>
      <c r="I44" s="337"/>
      <c r="J44" s="337"/>
      <c r="K44" s="337"/>
      <c r="L44" s="337"/>
    </row>
    <row r="45" spans="1:12" s="1" customFormat="1">
      <c r="A45" s="405" t="s">
        <v>493</v>
      </c>
      <c r="B45" s="406"/>
      <c r="C45" s="406"/>
      <c r="D45" s="406"/>
      <c r="E45" s="406"/>
      <c r="F45" s="406"/>
      <c r="G45" s="407"/>
      <c r="H45" s="337"/>
      <c r="I45" s="337"/>
      <c r="J45" s="337"/>
      <c r="K45" s="337"/>
      <c r="L45" s="337"/>
    </row>
    <row r="46" spans="1:12" s="1" customFormat="1">
      <c r="A46" s="405" t="s">
        <v>494</v>
      </c>
      <c r="B46" s="406"/>
      <c r="C46" s="406"/>
      <c r="D46" s="406"/>
      <c r="E46" s="406"/>
      <c r="F46" s="406"/>
      <c r="G46" s="407"/>
      <c r="H46" s="337"/>
      <c r="I46" s="337"/>
      <c r="J46" s="337"/>
      <c r="K46" s="337"/>
      <c r="L46" s="337"/>
    </row>
    <row r="47" spans="1:12" s="1" customFormat="1">
      <c r="A47" s="405" t="s">
        <v>495</v>
      </c>
      <c r="B47" s="406"/>
      <c r="C47" s="406"/>
      <c r="D47" s="406"/>
      <c r="E47" s="406"/>
      <c r="F47" s="406"/>
      <c r="G47" s="407"/>
      <c r="H47" s="338"/>
      <c r="I47" s="338"/>
      <c r="J47" s="338"/>
      <c r="K47" s="338"/>
      <c r="L47" s="337"/>
    </row>
    <row r="48" spans="1:12" s="336" customFormat="1">
      <c r="A48" s="405" t="s">
        <v>301</v>
      </c>
      <c r="B48" s="406"/>
      <c r="C48" s="406"/>
      <c r="D48" s="406"/>
      <c r="E48" s="406"/>
      <c r="F48" s="406"/>
      <c r="G48" s="407"/>
      <c r="H48" s="338"/>
      <c r="I48" s="338"/>
      <c r="J48" s="338"/>
      <c r="K48" s="338"/>
      <c r="L48" s="337"/>
    </row>
    <row r="49" spans="1:12" s="336" customFormat="1">
      <c r="A49" s="405" t="s">
        <v>302</v>
      </c>
      <c r="B49" s="406"/>
      <c r="C49" s="406"/>
      <c r="D49" s="406"/>
      <c r="E49" s="406"/>
      <c r="F49" s="406"/>
      <c r="G49" s="407"/>
      <c r="H49" s="338"/>
      <c r="I49" s="338"/>
      <c r="J49" s="338"/>
      <c r="K49" s="338"/>
      <c r="L49" s="337"/>
    </row>
    <row r="50" spans="1:12" s="1" customFormat="1" ht="8.25" customHeight="1">
      <c r="A50" s="411"/>
      <c r="B50" s="412"/>
      <c r="C50" s="412"/>
      <c r="D50" s="412"/>
      <c r="E50" s="412"/>
      <c r="F50" s="412"/>
      <c r="G50" s="413"/>
      <c r="L50"/>
    </row>
    <row r="51" spans="1:12" s="1" customFormat="1" ht="21">
      <c r="A51" s="40" t="s">
        <v>35</v>
      </c>
      <c r="B51" s="120">
        <f>$B$1</f>
        <v>10</v>
      </c>
      <c r="C51" s="41" t="s">
        <v>48</v>
      </c>
      <c r="D51" s="42" t="str">
        <f>$E$1</f>
        <v>一日毎</v>
      </c>
      <c r="E51" s="469" t="str">
        <f>$B$2</f>
        <v>サモン･ハンマーフィスト･クラッシャー</v>
      </c>
      <c r="F51" s="470"/>
      <c r="G51" s="471"/>
      <c r="L51"/>
    </row>
  </sheetData>
  <mergeCells count="47">
    <mergeCell ref="A35:G35"/>
    <mergeCell ref="A29:G29"/>
    <mergeCell ref="A30:G30"/>
    <mergeCell ref="A43:G43"/>
    <mergeCell ref="A45:G45"/>
    <mergeCell ref="A42:G42"/>
    <mergeCell ref="A41:G41"/>
    <mergeCell ref="A31:G31"/>
    <mergeCell ref="A32:G32"/>
    <mergeCell ref="A33:G33"/>
    <mergeCell ref="A34:G34"/>
    <mergeCell ref="A36:G36"/>
    <mergeCell ref="A37:G37"/>
    <mergeCell ref="A38:G38"/>
    <mergeCell ref="A39:G39"/>
    <mergeCell ref="A40:G40"/>
    <mergeCell ref="B11:G11"/>
    <mergeCell ref="A20:C20"/>
    <mergeCell ref="A26:G26"/>
    <mergeCell ref="A27:G27"/>
    <mergeCell ref="A28:G28"/>
    <mergeCell ref="A23:A25"/>
    <mergeCell ref="B12:G12"/>
    <mergeCell ref="A18:C18"/>
    <mergeCell ref="A19:C19"/>
    <mergeCell ref="A22:C22"/>
    <mergeCell ref="B1:C1"/>
    <mergeCell ref="B2:G2"/>
    <mergeCell ref="B4:G4"/>
    <mergeCell ref="B5:G5"/>
    <mergeCell ref="B6:D6"/>
    <mergeCell ref="B7:D7"/>
    <mergeCell ref="B8:G8"/>
    <mergeCell ref="B9:G9"/>
    <mergeCell ref="B10:G10"/>
    <mergeCell ref="J10:K10"/>
    <mergeCell ref="J12:K12"/>
    <mergeCell ref="B13:G13"/>
    <mergeCell ref="B14:G14"/>
    <mergeCell ref="B15:G15"/>
    <mergeCell ref="B17:G17"/>
    <mergeCell ref="A50:G50"/>
    <mergeCell ref="E51:G51"/>
    <mergeCell ref="A46:G46"/>
    <mergeCell ref="A47:G47"/>
    <mergeCell ref="A48:G48"/>
    <mergeCell ref="A49:G4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0"/>
  <sheetViews>
    <sheetView topLeftCell="A16" workbookViewId="0">
      <selection activeCell="A40" sqref="A40:G40"/>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6</v>
      </c>
      <c r="C1" s="461"/>
      <c r="D1" s="32" t="s">
        <v>48</v>
      </c>
      <c r="E1" s="33" t="s">
        <v>157</v>
      </c>
      <c r="F1" s="187" t="s">
        <v>447</v>
      </c>
      <c r="G1" s="186" t="s">
        <v>441</v>
      </c>
      <c r="H1" s="23" t="s">
        <v>66</v>
      </c>
    </row>
    <row r="2" spans="1:12" ht="24.75" customHeight="1">
      <c r="A2" s="32" t="s">
        <v>0</v>
      </c>
      <c r="B2" s="464" t="s">
        <v>376</v>
      </c>
      <c r="C2" s="464"/>
      <c r="D2" s="464"/>
      <c r="E2" s="464"/>
      <c r="F2" s="464"/>
      <c r="G2" s="464"/>
      <c r="H2" s="23" t="s">
        <v>67</v>
      </c>
    </row>
    <row r="3" spans="1:12" ht="19.5" customHeight="1">
      <c r="A3" s="74" t="s">
        <v>59</v>
      </c>
      <c r="B3" s="1"/>
      <c r="C3" s="1"/>
      <c r="D3" s="1"/>
      <c r="I3" s="23"/>
    </row>
    <row r="4" spans="1:12">
      <c r="A4" s="25" t="s">
        <v>57</v>
      </c>
      <c r="B4" s="399" t="s">
        <v>377</v>
      </c>
      <c r="C4" s="400"/>
      <c r="D4" s="400"/>
      <c r="E4" s="400"/>
      <c r="F4" s="400"/>
      <c r="G4" s="401"/>
    </row>
    <row r="5" spans="1:12">
      <c r="A5" s="26" t="s">
        <v>45</v>
      </c>
      <c r="B5" s="399" t="s">
        <v>386</v>
      </c>
      <c r="C5" s="400"/>
      <c r="D5" s="400"/>
      <c r="E5" s="400"/>
      <c r="F5" s="400"/>
      <c r="G5" s="401"/>
    </row>
    <row r="6" spans="1:12">
      <c r="A6" s="26" t="s">
        <v>8</v>
      </c>
      <c r="B6" s="399" t="s">
        <v>158</v>
      </c>
      <c r="C6" s="400"/>
      <c r="D6" s="401"/>
      <c r="E6" s="156" t="s">
        <v>52</v>
      </c>
      <c r="F6" s="155" t="str">
        <f>$I$6</f>
        <v>近接範囲</v>
      </c>
      <c r="G6" s="182" t="str">
        <f>IF($J$6 = 0,"", $J$6)</f>
        <v/>
      </c>
      <c r="H6" s="156" t="s">
        <v>52</v>
      </c>
      <c r="I6" s="183" t="s">
        <v>103</v>
      </c>
      <c r="J6" s="157">
        <v>0</v>
      </c>
    </row>
    <row r="7" spans="1:12">
      <c r="A7" s="27" t="s">
        <v>7</v>
      </c>
      <c r="B7" s="399"/>
      <c r="C7" s="400"/>
      <c r="D7" s="401"/>
      <c r="E7" s="156" t="s">
        <v>94</v>
      </c>
      <c r="F7" s="340" t="str">
        <f>IF($I$7 = 0,"", $I$7)</f>
        <v>爆発</v>
      </c>
      <c r="G7" s="340">
        <f>IF($J$7 = 0,"", $J$7)</f>
        <v>2</v>
      </c>
      <c r="H7" s="156" t="s">
        <v>94</v>
      </c>
      <c r="I7" s="183" t="s">
        <v>425</v>
      </c>
      <c r="J7" s="157">
        <v>2</v>
      </c>
    </row>
    <row r="8" spans="1:12">
      <c r="A8" s="29" t="s">
        <v>76</v>
      </c>
      <c r="B8" s="402" t="s">
        <v>159</v>
      </c>
      <c r="C8" s="403"/>
      <c r="D8" s="403"/>
      <c r="E8" s="403"/>
      <c r="F8" s="403"/>
      <c r="G8" s="404"/>
      <c r="H8" s="156" t="s">
        <v>127</v>
      </c>
      <c r="I8" s="157" t="s">
        <v>117</v>
      </c>
      <c r="J8" s="23" t="s">
        <v>77</v>
      </c>
    </row>
    <row r="9" spans="1:12">
      <c r="A9" s="28"/>
      <c r="B9" s="405" t="s">
        <v>379</v>
      </c>
      <c r="C9" s="406"/>
      <c r="D9" s="406"/>
      <c r="E9" s="406"/>
      <c r="F9" s="406"/>
      <c r="G9" s="407"/>
      <c r="H9" s="156" t="s">
        <v>62</v>
      </c>
      <c r="I9" s="157" t="s">
        <v>17</v>
      </c>
      <c r="J9" s="155">
        <f>IF($I$9 = "筋力",基本!$C$5,IF($I$9 = "耐久力",基本!$C$6,IF($I$9 = "敏捷力",基本!$C$7,IF($I$9 = "知力",基本!$C$8,IF($I$9 = "判断力",基本!$C$9,IF($I$9 = "魅力",基本!$C$10,""))))))</f>
        <v>6</v>
      </c>
      <c r="K9" s="157" t="s">
        <v>22</v>
      </c>
    </row>
    <row r="10" spans="1:12">
      <c r="A10" s="95"/>
      <c r="B10" s="405" t="s">
        <v>381</v>
      </c>
      <c r="C10" s="406"/>
      <c r="D10" s="406"/>
      <c r="E10" s="406"/>
      <c r="F10" s="406"/>
      <c r="G10" s="407"/>
      <c r="H10" s="156" t="s">
        <v>72</v>
      </c>
      <c r="I10" s="157">
        <v>0</v>
      </c>
      <c r="J10" s="432" t="s">
        <v>64</v>
      </c>
      <c r="K10" s="433"/>
      <c r="L10" s="155">
        <f>IF($I$8=基本!$F$4,基本!$O$7,IF($I$8=基本!$F$13,基本!$O$16,IF($I$8=基本!$F$22,基本!$O$25,IF($I$8=基本!$F$31,基本!$O$34,IF($I$8=基本!$F$40,基本!$O$43,0)))))</f>
        <v>12</v>
      </c>
    </row>
    <row r="11" spans="1:12">
      <c r="A11" s="28"/>
      <c r="B11" s="405" t="s">
        <v>382</v>
      </c>
      <c r="C11" s="406"/>
      <c r="D11" s="406"/>
      <c r="E11" s="406"/>
      <c r="F11" s="406"/>
      <c r="G11" s="407"/>
      <c r="H11" s="72" t="s">
        <v>63</v>
      </c>
      <c r="I11" s="157" t="s">
        <v>17</v>
      </c>
      <c r="J11" s="68">
        <f>IF($I$9 = "筋力",基本!$C$5,IF($I$11 = "耐久力",基本!$C$6,IF($I$11 = "敏捷力",基本!$C$7,IF($I$11 = "知力",基本!$C$8,IF($I$11 = "判断力",基本!$C$9,IF($I$11 = "魅力",基本!$C$10,""))))))</f>
        <v>6</v>
      </c>
      <c r="L11" s="1"/>
    </row>
    <row r="12" spans="1:12">
      <c r="A12" s="28"/>
      <c r="B12" s="408" t="s">
        <v>387</v>
      </c>
      <c r="C12" s="406"/>
      <c r="D12" s="406"/>
      <c r="E12" s="406"/>
      <c r="F12" s="406"/>
      <c r="G12" s="407"/>
      <c r="H12" s="156" t="s">
        <v>73</v>
      </c>
      <c r="I12" s="157">
        <v>0</v>
      </c>
      <c r="J12" s="432" t="s">
        <v>65</v>
      </c>
      <c r="K12" s="433"/>
      <c r="L12" s="155">
        <f>IF($I$8=基本!$F$4,基本!$O$9,IF($I$8=基本!$F$13,基本!$O$18,IF($I$8=基本!$F$22,基本!$O$27,IF($I$8=基本!$F$31,基本!$O$36,IF($I$8=基本!$F$40,基本!$O$45,0)))))</f>
        <v>5</v>
      </c>
    </row>
    <row r="13" spans="1:12">
      <c r="A13" s="28"/>
      <c r="B13" s="405" t="s">
        <v>380</v>
      </c>
      <c r="C13" s="406"/>
      <c r="D13" s="406"/>
      <c r="E13" s="406"/>
      <c r="F13" s="406"/>
      <c r="G13" s="407"/>
      <c r="H13" s="73" t="s">
        <v>128</v>
      </c>
      <c r="I13" s="157">
        <v>5</v>
      </c>
      <c r="J13" s="156" t="s">
        <v>54</v>
      </c>
      <c r="K13" s="157">
        <v>6</v>
      </c>
    </row>
    <row r="14" spans="1:12">
      <c r="A14" s="28"/>
      <c r="B14" s="405" t="s">
        <v>383</v>
      </c>
      <c r="C14" s="406"/>
      <c r="D14" s="406"/>
      <c r="E14" s="406"/>
      <c r="F14" s="406"/>
      <c r="G14" s="407"/>
      <c r="H14" s="156" t="s">
        <v>61</v>
      </c>
      <c r="I14" s="157">
        <v>3</v>
      </c>
      <c r="J14" s="156" t="s">
        <v>54</v>
      </c>
      <c r="K14" s="157">
        <v>6</v>
      </c>
    </row>
    <row r="15" spans="1:12">
      <c r="A15" s="30"/>
      <c r="B15" s="411" t="s">
        <v>384</v>
      </c>
      <c r="C15" s="412"/>
      <c r="D15" s="412"/>
      <c r="E15" s="412"/>
      <c r="F15" s="412"/>
      <c r="G15" s="413"/>
      <c r="H15" s="156" t="s">
        <v>74</v>
      </c>
      <c r="I15" s="157"/>
    </row>
    <row r="16" spans="1:12" ht="14.25" thickBot="1">
      <c r="A16" s="22" t="s">
        <v>165</v>
      </c>
      <c r="B16" s="158"/>
      <c r="C16" s="158"/>
      <c r="D16" s="158"/>
      <c r="E16" s="158"/>
      <c r="F16" s="158"/>
      <c r="G16" s="158"/>
      <c r="H16" s="73" t="s">
        <v>259</v>
      </c>
      <c r="I16" s="157">
        <v>1</v>
      </c>
      <c r="J16" s="156" t="s">
        <v>54</v>
      </c>
      <c r="K16" s="157">
        <v>6</v>
      </c>
      <c r="L16" s="157" t="s">
        <v>109</v>
      </c>
    </row>
    <row r="17" spans="1:12" ht="21.75" thickBot="1">
      <c r="A17" s="99" t="s">
        <v>162</v>
      </c>
      <c r="B17" s="616" t="s">
        <v>378</v>
      </c>
      <c r="C17" s="616"/>
      <c r="D17" s="616"/>
      <c r="E17" s="616"/>
      <c r="F17" s="616"/>
      <c r="G17" s="617"/>
      <c r="H17" s="97" t="s">
        <v>164</v>
      </c>
      <c r="I17" s="157">
        <v>10</v>
      </c>
    </row>
    <row r="18" spans="1:12" ht="21" customHeight="1">
      <c r="A18" s="596" t="s">
        <v>163</v>
      </c>
      <c r="B18" s="604"/>
      <c r="C18" s="605"/>
      <c r="D18" s="343" t="s">
        <v>20</v>
      </c>
      <c r="E18" s="100" t="s">
        <v>21</v>
      </c>
      <c r="F18" s="100" t="s">
        <v>22</v>
      </c>
      <c r="G18" s="101" t="s">
        <v>23</v>
      </c>
      <c r="H18" s="97" t="s">
        <v>163</v>
      </c>
      <c r="I18" s="96" t="s">
        <v>20</v>
      </c>
      <c r="J18" s="96" t="s">
        <v>21</v>
      </c>
      <c r="K18" s="96" t="s">
        <v>22</v>
      </c>
      <c r="L18" s="96" t="s">
        <v>23</v>
      </c>
    </row>
    <row r="19" spans="1:12" ht="30" customHeight="1" thickBot="1">
      <c r="A19" s="599" t="str">
        <f>INT(基本!$B$13/2)+$H$19 &amp; IF($I$17=0,""," (" &amp; $I$17 &amp; ")")</f>
        <v>45 (10)</v>
      </c>
      <c r="B19" s="600"/>
      <c r="C19" s="601"/>
      <c r="D19" s="105">
        <f>基本!$B$14+$I$19</f>
        <v>31</v>
      </c>
      <c r="E19" s="102">
        <f>基本!$B$15+$J$19</f>
        <v>23</v>
      </c>
      <c r="F19" s="102">
        <f>基本!$B$16+$K$19</f>
        <v>29</v>
      </c>
      <c r="G19" s="103">
        <f>基本!$B$17+$L$19</f>
        <v>27</v>
      </c>
      <c r="H19" s="98">
        <v>0</v>
      </c>
      <c r="I19" s="157">
        <v>2</v>
      </c>
      <c r="J19" s="157">
        <v>0</v>
      </c>
      <c r="K19" s="157">
        <v>0</v>
      </c>
      <c r="L19" s="157">
        <v>0</v>
      </c>
    </row>
    <row r="20" spans="1:12" ht="35.25" customHeight="1" thickBot="1">
      <c r="A20" s="584" t="s">
        <v>471</v>
      </c>
      <c r="B20" s="585"/>
      <c r="C20" s="586"/>
      <c r="D20" s="344">
        <f>基本!$B$14+$I$19+2</f>
        <v>33</v>
      </c>
      <c r="E20" s="345">
        <f>基本!$B$15+$J$19+2</f>
        <v>25</v>
      </c>
      <c r="F20" s="345">
        <f>基本!$B$16+$K$19+2</f>
        <v>31</v>
      </c>
      <c r="G20" s="346">
        <f>基本!$B$17+$L$19+2</f>
        <v>29</v>
      </c>
      <c r="I20"/>
    </row>
    <row r="21" spans="1:12" ht="18" customHeight="1">
      <c r="A21" s="624" t="s">
        <v>101</v>
      </c>
      <c r="B21" s="624"/>
      <c r="C21" s="624"/>
      <c r="D21" s="624"/>
      <c r="E21" s="624"/>
      <c r="F21" s="624"/>
      <c r="G21" s="624"/>
      <c r="H21" s="347"/>
      <c r="I21" s="347"/>
      <c r="J21" s="347"/>
      <c r="K21" s="347"/>
      <c r="L21" s="347"/>
    </row>
    <row r="22" spans="1:12" ht="13.5" customHeight="1">
      <c r="A22" s="420" t="s">
        <v>330</v>
      </c>
      <c r="B22" s="420"/>
      <c r="C22" s="420"/>
      <c r="D22" s="420"/>
      <c r="E22" s="420"/>
      <c r="F22" s="420"/>
      <c r="G22" s="420"/>
      <c r="H22" s="347"/>
      <c r="I22" s="347"/>
      <c r="J22" s="347"/>
      <c r="K22" s="347"/>
      <c r="L22" s="347"/>
    </row>
    <row r="23" spans="1:12" ht="13.5" customHeight="1">
      <c r="A23" s="410" t="s">
        <v>331</v>
      </c>
      <c r="B23" s="410"/>
      <c r="C23" s="410"/>
      <c r="D23" s="410"/>
      <c r="E23" s="410"/>
      <c r="F23" s="410"/>
      <c r="G23" s="410"/>
      <c r="H23" s="347"/>
      <c r="I23" s="347"/>
      <c r="J23" s="347"/>
      <c r="K23" s="347"/>
      <c r="L23" s="347"/>
    </row>
    <row r="24" spans="1:12" ht="18" customHeight="1">
      <c r="A24" s="625" t="s">
        <v>473</v>
      </c>
      <c r="B24" s="625"/>
      <c r="C24" s="625"/>
      <c r="D24" s="625"/>
      <c r="E24" s="625"/>
      <c r="F24" s="625"/>
      <c r="G24" s="625"/>
      <c r="H24" s="347"/>
      <c r="I24" s="347"/>
      <c r="J24" s="347"/>
      <c r="K24" s="347"/>
      <c r="L24" s="347"/>
    </row>
    <row r="25" spans="1:12" ht="13.5" customHeight="1">
      <c r="A25" s="410" t="s">
        <v>474</v>
      </c>
      <c r="B25" s="410"/>
      <c r="C25" s="410"/>
      <c r="D25" s="410"/>
      <c r="E25" s="410"/>
      <c r="F25" s="410"/>
      <c r="G25" s="410"/>
      <c r="H25" s="347"/>
      <c r="I25" s="347"/>
      <c r="J25" s="347"/>
      <c r="K25" s="347"/>
      <c r="L25" s="347"/>
    </row>
    <row r="26" spans="1:12" ht="13.5" customHeight="1">
      <c r="A26" s="410" t="s">
        <v>329</v>
      </c>
      <c r="B26" s="410"/>
      <c r="C26" s="410"/>
      <c r="D26" s="410"/>
      <c r="E26" s="410"/>
      <c r="F26" s="410"/>
      <c r="G26" s="410"/>
      <c r="H26" s="347"/>
      <c r="I26" s="347"/>
      <c r="J26" s="347"/>
      <c r="K26" s="347"/>
      <c r="L26" s="347"/>
    </row>
    <row r="27" spans="1:12" ht="13.5" customHeight="1">
      <c r="A27" s="602" t="s">
        <v>216</v>
      </c>
      <c r="B27" s="602"/>
      <c r="C27" s="602"/>
      <c r="D27" s="602"/>
      <c r="E27" s="602"/>
      <c r="F27" s="602"/>
      <c r="G27" s="602"/>
      <c r="H27" s="347"/>
      <c r="I27" s="347"/>
      <c r="J27" s="347"/>
      <c r="K27" s="347"/>
      <c r="L27" s="347"/>
    </row>
    <row r="28" spans="1:12" s="349" customFormat="1" ht="24" customHeight="1">
      <c r="A28" s="409" t="s">
        <v>525</v>
      </c>
      <c r="B28" s="409"/>
      <c r="C28" s="409"/>
      <c r="D28" s="409"/>
      <c r="E28" s="409"/>
      <c r="F28" s="409"/>
      <c r="G28" s="409"/>
      <c r="H28" s="350"/>
    </row>
    <row r="29" spans="1:12" s="349" customFormat="1" ht="13.5" customHeight="1">
      <c r="A29" s="420" t="s">
        <v>527</v>
      </c>
      <c r="B29" s="420"/>
      <c r="C29" s="420"/>
      <c r="D29" s="420"/>
      <c r="E29" s="420"/>
      <c r="F29" s="420"/>
      <c r="G29" s="420"/>
      <c r="H29" s="350"/>
    </row>
    <row r="30" spans="1:12" s="349" customFormat="1" ht="13.5" customHeight="1">
      <c r="A30" s="410" t="s">
        <v>526</v>
      </c>
      <c r="B30" s="410"/>
      <c r="C30" s="410"/>
      <c r="D30" s="410"/>
      <c r="E30" s="410"/>
      <c r="F30" s="410"/>
      <c r="G30" s="410"/>
      <c r="H30" s="350"/>
      <c r="I30" s="350"/>
      <c r="J30" s="350"/>
      <c r="K30" s="350"/>
    </row>
    <row r="31" spans="1:12" s="383" customFormat="1" ht="24" customHeight="1">
      <c r="A31" s="409" t="s">
        <v>536</v>
      </c>
      <c r="B31" s="409"/>
      <c r="C31" s="409"/>
      <c r="D31" s="409"/>
      <c r="E31" s="409"/>
      <c r="F31" s="409"/>
      <c r="G31" s="409"/>
      <c r="H31" s="384"/>
    </row>
    <row r="32" spans="1:12" s="383" customFormat="1" ht="13.5" customHeight="1">
      <c r="A32" s="420" t="s">
        <v>537</v>
      </c>
      <c r="B32" s="420"/>
      <c r="C32" s="420"/>
      <c r="D32" s="420"/>
      <c r="E32" s="420"/>
      <c r="F32" s="420"/>
      <c r="G32" s="420"/>
      <c r="H32" s="384"/>
    </row>
    <row r="33" spans="1:12" s="347" customFormat="1" ht="13.5" customHeight="1">
      <c r="A33" s="348"/>
      <c r="B33" s="348"/>
      <c r="C33" s="348"/>
      <c r="D33" s="348"/>
      <c r="E33" s="348"/>
      <c r="F33" s="348"/>
      <c r="G33" s="348"/>
    </row>
    <row r="34" spans="1:12">
      <c r="A34" s="414" t="s">
        <v>385</v>
      </c>
      <c r="B34" s="415"/>
      <c r="C34" s="415"/>
      <c r="D34" s="415"/>
      <c r="E34" s="415"/>
      <c r="F34" s="415"/>
      <c r="G34" s="416"/>
      <c r="H34" s="349"/>
      <c r="I34" s="349"/>
      <c r="J34" s="349"/>
      <c r="K34" s="349"/>
      <c r="L34" s="349"/>
    </row>
    <row r="35" spans="1:12" s="1" customFormat="1">
      <c r="A35" s="405"/>
      <c r="B35" s="406"/>
      <c r="C35" s="406"/>
      <c r="D35" s="406"/>
      <c r="E35" s="406"/>
      <c r="F35" s="406"/>
      <c r="G35" s="407"/>
      <c r="H35" s="349"/>
      <c r="I35" s="349"/>
      <c r="J35" s="349"/>
      <c r="K35" s="349"/>
      <c r="L35" s="349"/>
    </row>
    <row r="36" spans="1:12" s="1" customFormat="1" ht="18.75">
      <c r="A36" s="618" t="s">
        <v>496</v>
      </c>
      <c r="B36" s="619"/>
      <c r="C36" s="619"/>
      <c r="D36" s="619"/>
      <c r="E36" s="619"/>
      <c r="F36" s="619"/>
      <c r="G36" s="620"/>
      <c r="H36" s="349"/>
      <c r="I36" s="349"/>
      <c r="J36" s="349"/>
      <c r="K36" s="349"/>
      <c r="L36" s="349"/>
    </row>
    <row r="37" spans="1:12" s="1" customFormat="1">
      <c r="A37" s="405"/>
      <c r="B37" s="406"/>
      <c r="C37" s="406"/>
      <c r="D37" s="406"/>
      <c r="E37" s="406"/>
      <c r="F37" s="406"/>
      <c r="G37" s="407"/>
      <c r="H37" s="349"/>
      <c r="I37" s="349"/>
      <c r="J37" s="349"/>
      <c r="K37" s="349"/>
      <c r="L37" s="349"/>
    </row>
    <row r="38" spans="1:12" s="1" customFormat="1">
      <c r="A38" s="405" t="s">
        <v>493</v>
      </c>
      <c r="B38" s="406"/>
      <c r="C38" s="406"/>
      <c r="D38" s="406"/>
      <c r="E38" s="406"/>
      <c r="F38" s="406"/>
      <c r="G38" s="407"/>
      <c r="H38" s="349"/>
      <c r="I38" s="349"/>
      <c r="J38" s="349"/>
      <c r="K38" s="349"/>
      <c r="L38" s="349"/>
    </row>
    <row r="39" spans="1:12" s="1" customFormat="1">
      <c r="A39" s="405" t="s">
        <v>494</v>
      </c>
      <c r="B39" s="406"/>
      <c r="C39" s="406"/>
      <c r="D39" s="406"/>
      <c r="E39" s="406"/>
      <c r="F39" s="406"/>
      <c r="G39" s="407"/>
      <c r="H39" s="349"/>
      <c r="I39" s="349"/>
      <c r="J39" s="349"/>
      <c r="K39" s="349"/>
      <c r="L39" s="349"/>
    </row>
    <row r="40" spans="1:12" s="1" customFormat="1">
      <c r="A40" s="405" t="s">
        <v>495</v>
      </c>
      <c r="B40" s="406"/>
      <c r="C40" s="406"/>
      <c r="D40" s="406"/>
      <c r="E40" s="406"/>
      <c r="F40" s="406"/>
      <c r="G40" s="407"/>
      <c r="H40" s="349"/>
      <c r="I40" s="349"/>
      <c r="J40" s="349"/>
      <c r="K40" s="349"/>
      <c r="L40" s="349"/>
    </row>
    <row r="41" spans="1:12" s="1" customFormat="1">
      <c r="A41" s="405" t="s">
        <v>497</v>
      </c>
      <c r="B41" s="406"/>
      <c r="C41" s="406"/>
      <c r="D41" s="406"/>
      <c r="E41" s="406"/>
      <c r="F41" s="406"/>
      <c r="G41" s="407"/>
      <c r="H41" s="349"/>
      <c r="I41" s="349"/>
      <c r="J41" s="349"/>
      <c r="K41" s="349"/>
      <c r="L41" s="349"/>
    </row>
    <row r="42" spans="1:12" s="1" customFormat="1">
      <c r="A42" s="405" t="s">
        <v>572</v>
      </c>
      <c r="B42" s="406"/>
      <c r="C42" s="406"/>
      <c r="D42" s="406"/>
      <c r="E42" s="406"/>
      <c r="F42" s="406"/>
      <c r="G42" s="407"/>
      <c r="H42" s="350"/>
      <c r="I42" s="350"/>
      <c r="J42" s="350"/>
      <c r="K42" s="350"/>
      <c r="L42" s="349"/>
    </row>
    <row r="43" spans="1:12" s="1" customFormat="1">
      <c r="A43" s="405" t="s">
        <v>573</v>
      </c>
      <c r="B43" s="406"/>
      <c r="C43" s="406"/>
      <c r="D43" s="406"/>
      <c r="E43" s="406"/>
      <c r="F43" s="406"/>
      <c r="G43" s="407"/>
      <c r="H43" s="350"/>
      <c r="I43" s="350"/>
      <c r="J43" s="350"/>
      <c r="K43" s="350"/>
      <c r="L43" s="349"/>
    </row>
    <row r="44" spans="1:12" s="384" customFormat="1">
      <c r="A44" s="405" t="s">
        <v>574</v>
      </c>
      <c r="B44" s="406"/>
      <c r="C44" s="406"/>
      <c r="D44" s="406"/>
      <c r="E44" s="406"/>
      <c r="F44" s="406"/>
      <c r="G44" s="407"/>
      <c r="L44" s="383"/>
    </row>
    <row r="45" spans="1:12" s="1" customFormat="1">
      <c r="A45" s="405"/>
      <c r="B45" s="406"/>
      <c r="C45" s="406"/>
      <c r="D45" s="406"/>
      <c r="E45" s="406"/>
      <c r="F45" s="406"/>
      <c r="G45" s="407"/>
      <c r="L45"/>
    </row>
    <row r="46" spans="1:12" s="1" customFormat="1" ht="17.25">
      <c r="A46" s="621" t="s">
        <v>528</v>
      </c>
      <c r="B46" s="622"/>
      <c r="C46" s="622"/>
      <c r="D46" s="622"/>
      <c r="E46" s="622"/>
      <c r="F46" s="622"/>
      <c r="G46" s="623"/>
      <c r="H46" s="366"/>
      <c r="I46" s="366"/>
      <c r="J46" s="366"/>
      <c r="K46" s="366"/>
      <c r="L46" s="365"/>
    </row>
    <row r="47" spans="1:12" s="1" customFormat="1">
      <c r="A47" s="405" t="s">
        <v>529</v>
      </c>
      <c r="B47" s="406"/>
      <c r="C47" s="406"/>
      <c r="D47" s="406"/>
      <c r="E47" s="406"/>
      <c r="F47" s="406"/>
      <c r="G47" s="407"/>
      <c r="H47" s="366"/>
      <c r="I47" s="366"/>
      <c r="J47" s="366"/>
      <c r="K47" s="366"/>
      <c r="L47" s="365"/>
    </row>
    <row r="48" spans="1:12" s="1" customFormat="1">
      <c r="A48" s="405" t="s">
        <v>530</v>
      </c>
      <c r="B48" s="406"/>
      <c r="C48" s="406"/>
      <c r="D48" s="406"/>
      <c r="E48" s="406"/>
      <c r="F48" s="406"/>
      <c r="G48" s="407"/>
      <c r="H48" s="366"/>
      <c r="I48" s="366"/>
      <c r="J48" s="366"/>
      <c r="K48" s="366"/>
      <c r="L48" s="365"/>
    </row>
    <row r="49" spans="1:12" s="1" customFormat="1">
      <c r="A49" s="411"/>
      <c r="B49" s="412"/>
      <c r="C49" s="412"/>
      <c r="D49" s="412"/>
      <c r="E49" s="412"/>
      <c r="F49" s="412"/>
      <c r="G49" s="413"/>
      <c r="L49"/>
    </row>
    <row r="50" spans="1:12" s="1" customFormat="1" ht="21">
      <c r="A50" s="40" t="s">
        <v>35</v>
      </c>
      <c r="B50" s="159">
        <f>$B$1</f>
        <v>6</v>
      </c>
      <c r="C50" s="41" t="s">
        <v>48</v>
      </c>
      <c r="D50" s="42" t="str">
        <f>$E$1</f>
        <v>一日毎</v>
      </c>
      <c r="E50" s="469" t="str">
        <f>$B$2</f>
        <v>サモン・アイアン・コーホート</v>
      </c>
      <c r="F50" s="470"/>
      <c r="G50" s="471"/>
      <c r="L50"/>
    </row>
  </sheetData>
  <mergeCells count="49">
    <mergeCell ref="B7:D7"/>
    <mergeCell ref="B8:G8"/>
    <mergeCell ref="B9:G9"/>
    <mergeCell ref="B10:G10"/>
    <mergeCell ref="A20:C20"/>
    <mergeCell ref="B17:G17"/>
    <mergeCell ref="A18:C18"/>
    <mergeCell ref="A19:C19"/>
    <mergeCell ref="B1:C1"/>
    <mergeCell ref="B2:G2"/>
    <mergeCell ref="B4:G4"/>
    <mergeCell ref="B5:G5"/>
    <mergeCell ref="B6:D6"/>
    <mergeCell ref="J10:K10"/>
    <mergeCell ref="J12:K12"/>
    <mergeCell ref="B13:G13"/>
    <mergeCell ref="B14:G14"/>
    <mergeCell ref="B15:G15"/>
    <mergeCell ref="B12:G12"/>
    <mergeCell ref="B11:G11"/>
    <mergeCell ref="A21:G21"/>
    <mergeCell ref="A45:G45"/>
    <mergeCell ref="A49:G49"/>
    <mergeCell ref="A22:G22"/>
    <mergeCell ref="A23:G23"/>
    <mergeCell ref="A24:G24"/>
    <mergeCell ref="A25:G25"/>
    <mergeCell ref="A26:G26"/>
    <mergeCell ref="A27:G27"/>
    <mergeCell ref="A40:G40"/>
    <mergeCell ref="A44:G44"/>
    <mergeCell ref="A34:G34"/>
    <mergeCell ref="A41:G41"/>
    <mergeCell ref="A42:G42"/>
    <mergeCell ref="A43:G43"/>
    <mergeCell ref="E50:G50"/>
    <mergeCell ref="A35:G35"/>
    <mergeCell ref="A36:G36"/>
    <mergeCell ref="A37:G37"/>
    <mergeCell ref="A38:G38"/>
    <mergeCell ref="A39:G39"/>
    <mergeCell ref="A47:G47"/>
    <mergeCell ref="A46:G46"/>
    <mergeCell ref="A48:G48"/>
    <mergeCell ref="A31:G31"/>
    <mergeCell ref="A32:G32"/>
    <mergeCell ref="A28:G28"/>
    <mergeCell ref="A29:G29"/>
    <mergeCell ref="A30:G3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6"/>
  <sheetViews>
    <sheetView topLeftCell="A16" workbookViewId="0">
      <selection activeCell="H38" sqref="H38"/>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150" t="s">
        <v>35</v>
      </c>
      <c r="B1" s="448">
        <v>12</v>
      </c>
      <c r="C1" s="449"/>
      <c r="D1" s="151" t="s">
        <v>48</v>
      </c>
      <c r="E1" s="152" t="s">
        <v>69</v>
      </c>
      <c r="F1" s="450"/>
      <c r="G1" s="451"/>
      <c r="H1" s="23" t="s">
        <v>66</v>
      </c>
    </row>
    <row r="2" spans="1:12" ht="24.75" customHeight="1">
      <c r="A2" s="151" t="s">
        <v>0</v>
      </c>
      <c r="B2" s="452" t="s">
        <v>198</v>
      </c>
      <c r="C2" s="452"/>
      <c r="D2" s="452"/>
      <c r="E2" s="452"/>
      <c r="F2" s="452"/>
      <c r="G2" s="452"/>
      <c r="H2" s="23" t="s">
        <v>67</v>
      </c>
    </row>
    <row r="3" spans="1:12" ht="19.5" customHeight="1">
      <c r="A3" s="74" t="s">
        <v>59</v>
      </c>
      <c r="B3" s="1"/>
      <c r="C3" s="1"/>
      <c r="D3" s="1"/>
      <c r="I3" s="23"/>
    </row>
    <row r="4" spans="1:12">
      <c r="A4" s="25" t="s">
        <v>57</v>
      </c>
      <c r="B4" s="399" t="s">
        <v>201</v>
      </c>
      <c r="C4" s="400"/>
      <c r="D4" s="400"/>
      <c r="E4" s="400"/>
      <c r="F4" s="400"/>
      <c r="G4" s="401"/>
    </row>
    <row r="5" spans="1:12">
      <c r="A5" s="26" t="s">
        <v>45</v>
      </c>
      <c r="B5" s="399" t="s">
        <v>199</v>
      </c>
      <c r="C5" s="400"/>
      <c r="D5" s="400"/>
      <c r="E5" s="400"/>
      <c r="F5" s="400"/>
      <c r="G5" s="401"/>
    </row>
    <row r="6" spans="1:12">
      <c r="A6" s="26" t="s">
        <v>8</v>
      </c>
      <c r="B6" s="399" t="s">
        <v>200</v>
      </c>
      <c r="C6" s="400"/>
      <c r="D6" s="401"/>
      <c r="E6" s="107" t="s">
        <v>52</v>
      </c>
      <c r="F6" s="106" t="str">
        <f>$I$6</f>
        <v>遠隔</v>
      </c>
      <c r="G6" s="181">
        <f>$J$6</f>
        <v>10</v>
      </c>
      <c r="H6" s="107" t="s">
        <v>52</v>
      </c>
      <c r="I6" s="108" t="s">
        <v>53</v>
      </c>
      <c r="J6" s="108">
        <v>10</v>
      </c>
    </row>
    <row r="7" spans="1:12">
      <c r="A7" s="27" t="s">
        <v>7</v>
      </c>
      <c r="B7" s="399" t="s">
        <v>202</v>
      </c>
      <c r="C7" s="400"/>
      <c r="D7" s="401"/>
      <c r="E7" s="107" t="s">
        <v>94</v>
      </c>
      <c r="F7" s="106" t="str">
        <f>IF($I$7 = 0,"", $I$7)</f>
        <v/>
      </c>
      <c r="G7" s="106" t="str">
        <f>IF($J$7 = 0,"", $J$7)</f>
        <v/>
      </c>
      <c r="H7" s="107" t="s">
        <v>94</v>
      </c>
      <c r="I7" s="108"/>
      <c r="J7" s="108">
        <v>0</v>
      </c>
    </row>
    <row r="8" spans="1:12">
      <c r="A8" s="29" t="s">
        <v>76</v>
      </c>
      <c r="B8" s="402" t="s">
        <v>203</v>
      </c>
      <c r="C8" s="403"/>
      <c r="D8" s="403"/>
      <c r="E8" s="403"/>
      <c r="F8" s="403"/>
      <c r="G8" s="404"/>
      <c r="H8" s="107" t="s">
        <v>127</v>
      </c>
      <c r="I8" s="108" t="s">
        <v>117</v>
      </c>
      <c r="J8" s="23" t="s">
        <v>77</v>
      </c>
    </row>
    <row r="9" spans="1:12">
      <c r="A9" s="28"/>
      <c r="B9" s="405"/>
      <c r="C9" s="406"/>
      <c r="D9" s="406"/>
      <c r="E9" s="406"/>
      <c r="F9" s="406"/>
      <c r="G9" s="407"/>
      <c r="H9" s="107" t="s">
        <v>62</v>
      </c>
      <c r="I9" s="108" t="s">
        <v>17</v>
      </c>
      <c r="J9" s="106">
        <f>IF($I$9 = "筋力",基本!$C$5,IF($I$9 = "耐久力",基本!$C$6,IF($I$9 = "敏捷力",基本!$C$7,IF($I$9 = "知力",基本!$C$8,IF($I$9 = "判断力",基本!$C$9,IF($I$9 = "魅力",基本!$C$10,""))))))</f>
        <v>6</v>
      </c>
      <c r="K9" s="108" t="s">
        <v>22</v>
      </c>
    </row>
    <row r="10" spans="1:12" ht="17.25">
      <c r="A10" s="95"/>
      <c r="B10" s="485" t="str">
        <f>"　　　　　　　　　　　　　　　　　　　　　" &amp; INT(INT(基本!B13 /2)/2)  &amp; " ＨＰ回復"</f>
        <v>　　　　　　　　　　　　　　　　　　　　　22 ＨＰ回復</v>
      </c>
      <c r="C10" s="486"/>
      <c r="D10" s="486"/>
      <c r="E10" s="486"/>
      <c r="F10" s="486"/>
      <c r="G10" s="487"/>
      <c r="H10" s="107" t="s">
        <v>72</v>
      </c>
      <c r="I10" s="108">
        <v>0</v>
      </c>
      <c r="J10" s="432" t="s">
        <v>64</v>
      </c>
      <c r="K10" s="433"/>
      <c r="L10" s="106">
        <f>IF($I$8=基本!$F$4,基本!$O$7,IF($I$8=基本!$F$13,基本!$O$16,IF($I$8=基本!$F$22,基本!$O$25,IF($I$8=基本!$F$31,基本!$O$34,IF($I$8=基本!$F$40,基本!$O$43,0)))))</f>
        <v>12</v>
      </c>
    </row>
    <row r="11" spans="1:12">
      <c r="A11" s="28"/>
      <c r="B11" s="408"/>
      <c r="C11" s="406"/>
      <c r="D11" s="406"/>
      <c r="E11" s="406"/>
      <c r="F11" s="406"/>
      <c r="G11" s="407"/>
      <c r="H11" s="72" t="s">
        <v>63</v>
      </c>
      <c r="I11" s="108" t="s">
        <v>17</v>
      </c>
      <c r="J11" s="68">
        <f>IF($I$9 = "筋力",基本!$C$5,IF($I$11 = "耐久力",基本!$C$6,IF($I$11 = "敏捷力",基本!$C$7,IF($I$11 = "知力",基本!$C$8,IF($I$11 = "判断力",基本!$C$9,IF($I$11 = "魅力",基本!$C$10,""))))))</f>
        <v>6</v>
      </c>
      <c r="L11" s="1"/>
    </row>
    <row r="12" spans="1:12">
      <c r="A12" s="28"/>
      <c r="B12" s="408"/>
      <c r="C12" s="406"/>
      <c r="D12" s="406"/>
      <c r="E12" s="406"/>
      <c r="F12" s="406"/>
      <c r="G12" s="407"/>
      <c r="H12" s="107" t="s">
        <v>73</v>
      </c>
      <c r="I12" s="108">
        <v>0</v>
      </c>
      <c r="J12" s="432" t="s">
        <v>65</v>
      </c>
      <c r="K12" s="433"/>
      <c r="L12" s="106">
        <f>IF($I$8=基本!$F$4,基本!$O$9,IF($I$8=基本!$F$13,基本!$O$18,IF($I$8=基本!$F$22,基本!$O$27,IF($I$8=基本!$F$31,基本!$O$36,IF($I$8=基本!$F$40,基本!$O$45,0)))))</f>
        <v>5</v>
      </c>
    </row>
    <row r="13" spans="1:12">
      <c r="A13" s="28"/>
      <c r="B13" s="405"/>
      <c r="C13" s="406"/>
      <c r="D13" s="406"/>
      <c r="E13" s="406"/>
      <c r="F13" s="406"/>
      <c r="G13" s="407"/>
      <c r="H13" s="73" t="s">
        <v>128</v>
      </c>
      <c r="I13" s="108">
        <v>3</v>
      </c>
      <c r="J13" s="107" t="s">
        <v>54</v>
      </c>
      <c r="K13" s="108">
        <v>6</v>
      </c>
    </row>
    <row r="14" spans="1:12">
      <c r="A14" s="28"/>
      <c r="B14" s="405"/>
      <c r="C14" s="406"/>
      <c r="D14" s="406"/>
      <c r="E14" s="406"/>
      <c r="F14" s="406"/>
      <c r="G14" s="407"/>
      <c r="H14" s="107" t="s">
        <v>61</v>
      </c>
      <c r="I14" s="108">
        <v>3</v>
      </c>
      <c r="J14" s="107" t="s">
        <v>187</v>
      </c>
      <c r="K14" s="108">
        <v>6</v>
      </c>
    </row>
    <row r="15" spans="1:12">
      <c r="A15" s="28"/>
      <c r="B15" s="405"/>
      <c r="C15" s="406"/>
      <c r="D15" s="406"/>
      <c r="E15" s="406"/>
      <c r="F15" s="406"/>
      <c r="G15" s="407"/>
      <c r="H15" s="116" t="s">
        <v>74</v>
      </c>
      <c r="I15" s="117" t="s">
        <v>114</v>
      </c>
    </row>
    <row r="16" spans="1:12">
      <c r="A16" s="28"/>
      <c r="B16" s="405"/>
      <c r="C16" s="406"/>
      <c r="D16" s="406"/>
      <c r="E16" s="406"/>
      <c r="F16" s="406"/>
      <c r="G16" s="407"/>
      <c r="H16" s="73" t="s">
        <v>259</v>
      </c>
      <c r="I16" s="129">
        <v>1</v>
      </c>
      <c r="J16" s="128" t="s">
        <v>54</v>
      </c>
      <c r="K16" s="129">
        <v>6</v>
      </c>
      <c r="L16" s="129" t="s">
        <v>109</v>
      </c>
    </row>
    <row r="17" spans="1:12">
      <c r="A17" s="28"/>
      <c r="B17" s="405"/>
      <c r="C17" s="406"/>
      <c r="D17" s="406"/>
      <c r="E17" s="406"/>
      <c r="F17" s="406"/>
      <c r="G17" s="407"/>
      <c r="J17"/>
      <c r="K17"/>
    </row>
    <row r="18" spans="1:12">
      <c r="A18" s="28"/>
      <c r="B18" s="476"/>
      <c r="C18" s="477"/>
      <c r="D18" s="477"/>
      <c r="E18" s="477"/>
      <c r="F18" s="477"/>
      <c r="G18" s="478"/>
      <c r="J18"/>
      <c r="K18"/>
    </row>
    <row r="19" spans="1:12">
      <c r="A19" s="28"/>
      <c r="B19" s="405"/>
      <c r="C19" s="406"/>
      <c r="D19" s="406"/>
      <c r="E19" s="406"/>
      <c r="F19" s="406"/>
      <c r="G19" s="407"/>
      <c r="J19"/>
      <c r="K19"/>
    </row>
    <row r="20" spans="1:12">
      <c r="A20" s="28"/>
      <c r="B20" s="405"/>
      <c r="C20" s="406"/>
      <c r="D20" s="406"/>
      <c r="E20" s="406"/>
      <c r="F20" s="406"/>
      <c r="G20" s="407"/>
      <c r="J20"/>
      <c r="K20"/>
    </row>
    <row r="21" spans="1:12">
      <c r="A21" s="28"/>
      <c r="B21" s="405"/>
      <c r="C21" s="406"/>
      <c r="D21" s="406"/>
      <c r="E21" s="406"/>
      <c r="F21" s="406"/>
      <c r="G21" s="407"/>
      <c r="J21"/>
      <c r="K21"/>
    </row>
    <row r="22" spans="1:12">
      <c r="A22" s="30"/>
      <c r="B22" s="411"/>
      <c r="C22" s="412"/>
      <c r="D22" s="412"/>
      <c r="E22" s="412"/>
      <c r="F22" s="412"/>
      <c r="G22" s="413"/>
      <c r="J22"/>
      <c r="K22"/>
    </row>
    <row r="23" spans="1:12" ht="24" customHeight="1">
      <c r="A23" s="409" t="s">
        <v>101</v>
      </c>
      <c r="B23" s="409"/>
      <c r="C23" s="409"/>
      <c r="D23" s="409"/>
      <c r="E23" s="409"/>
      <c r="F23" s="409"/>
      <c r="G23" s="409"/>
      <c r="I23"/>
      <c r="J23"/>
      <c r="K23"/>
    </row>
    <row r="24" spans="1:12" ht="13.5" customHeight="1">
      <c r="A24" s="420" t="s">
        <v>330</v>
      </c>
      <c r="B24" s="420"/>
      <c r="C24" s="420"/>
      <c r="D24" s="420"/>
      <c r="E24" s="420"/>
      <c r="F24" s="420"/>
      <c r="G24" s="420"/>
      <c r="I24"/>
      <c r="J24"/>
      <c r="K24"/>
    </row>
    <row r="25" spans="1:12" ht="13.5" customHeight="1">
      <c r="A25" s="410" t="s">
        <v>331</v>
      </c>
      <c r="B25" s="410"/>
      <c r="C25" s="410"/>
      <c r="D25" s="410"/>
      <c r="E25" s="410"/>
      <c r="F25" s="410"/>
      <c r="G25" s="410"/>
    </row>
    <row r="26" spans="1:12">
      <c r="A26" s="412"/>
      <c r="B26" s="412"/>
      <c r="C26" s="412"/>
      <c r="D26" s="412"/>
      <c r="E26" s="412"/>
      <c r="F26" s="412"/>
      <c r="G26" s="412"/>
    </row>
    <row r="27" spans="1:12">
      <c r="A27" s="414" t="s">
        <v>60</v>
      </c>
      <c r="B27" s="415"/>
      <c r="C27" s="415"/>
      <c r="D27" s="415"/>
      <c r="E27" s="415"/>
      <c r="F27" s="415"/>
      <c r="G27" s="416"/>
    </row>
    <row r="28" spans="1:12" s="1" customFormat="1">
      <c r="A28" s="405"/>
      <c r="B28" s="406"/>
      <c r="C28" s="406"/>
      <c r="D28" s="406"/>
      <c r="E28" s="406"/>
      <c r="F28" s="406"/>
      <c r="G28" s="407"/>
      <c r="L28"/>
    </row>
    <row r="29" spans="1:12" s="1" customFormat="1">
      <c r="A29" s="405" t="s">
        <v>368</v>
      </c>
      <c r="B29" s="406"/>
      <c r="C29" s="406"/>
      <c r="D29" s="406"/>
      <c r="E29" s="406"/>
      <c r="F29" s="406"/>
      <c r="G29" s="407"/>
      <c r="L29"/>
    </row>
    <row r="30" spans="1:12" s="1" customFormat="1">
      <c r="A30" s="405"/>
      <c r="B30" s="406"/>
      <c r="C30" s="406"/>
      <c r="D30" s="406"/>
      <c r="E30" s="406"/>
      <c r="F30" s="406"/>
      <c r="G30" s="407"/>
      <c r="L30"/>
    </row>
    <row r="31" spans="1:12" s="1" customFormat="1">
      <c r="A31" s="405" t="s">
        <v>293</v>
      </c>
      <c r="B31" s="406"/>
      <c r="C31" s="406"/>
      <c r="D31" s="406"/>
      <c r="E31" s="406"/>
      <c r="F31" s="406"/>
      <c r="G31" s="407"/>
      <c r="L31"/>
    </row>
    <row r="32" spans="1:12">
      <c r="A32" s="405" t="s">
        <v>312</v>
      </c>
      <c r="B32" s="406"/>
      <c r="C32" s="406"/>
      <c r="D32" s="406"/>
      <c r="E32" s="406"/>
      <c r="F32" s="406"/>
      <c r="G32" s="407"/>
    </row>
    <row r="33" spans="1:12" s="1" customFormat="1">
      <c r="A33" s="405" t="s">
        <v>369</v>
      </c>
      <c r="B33" s="406"/>
      <c r="C33" s="406"/>
      <c r="D33" s="406"/>
      <c r="E33" s="406"/>
      <c r="F33" s="406"/>
      <c r="G33" s="407"/>
      <c r="L33"/>
    </row>
    <row r="34" spans="1:12" s="1" customFormat="1">
      <c r="A34" s="405" t="s">
        <v>415</v>
      </c>
      <c r="B34" s="406"/>
      <c r="C34" s="406"/>
      <c r="D34" s="406"/>
      <c r="E34" s="406"/>
      <c r="F34" s="406"/>
      <c r="G34" s="407"/>
      <c r="L34"/>
    </row>
    <row r="35" spans="1:12" s="1" customFormat="1">
      <c r="A35" s="405" t="s">
        <v>375</v>
      </c>
      <c r="B35" s="406"/>
      <c r="C35" s="406"/>
      <c r="D35" s="406"/>
      <c r="E35" s="406"/>
      <c r="F35" s="406"/>
      <c r="G35" s="407"/>
      <c r="L35"/>
    </row>
    <row r="36" spans="1:12" s="1" customFormat="1">
      <c r="A36" s="405" t="s">
        <v>416</v>
      </c>
      <c r="B36" s="406"/>
      <c r="C36" s="406"/>
      <c r="D36" s="406"/>
      <c r="E36" s="406"/>
      <c r="F36" s="406"/>
      <c r="G36" s="407"/>
      <c r="L36"/>
    </row>
    <row r="37" spans="1:12" s="1" customFormat="1">
      <c r="A37" s="405" t="s">
        <v>313</v>
      </c>
      <c r="B37" s="406"/>
      <c r="C37" s="406"/>
      <c r="D37" s="406"/>
      <c r="E37" s="406"/>
      <c r="F37" s="406"/>
      <c r="G37" s="407"/>
      <c r="L37"/>
    </row>
    <row r="38" spans="1:12" s="1" customFormat="1">
      <c r="A38" s="405"/>
      <c r="B38" s="406"/>
      <c r="C38" s="406"/>
      <c r="D38" s="406"/>
      <c r="E38" s="406"/>
      <c r="F38" s="406"/>
      <c r="G38" s="407"/>
      <c r="L38"/>
    </row>
    <row r="39" spans="1:12" s="1" customFormat="1">
      <c r="A39" s="405" t="s">
        <v>314</v>
      </c>
      <c r="B39" s="406"/>
      <c r="C39" s="406"/>
      <c r="D39" s="406"/>
      <c r="E39" s="406"/>
      <c r="F39" s="406"/>
      <c r="G39" s="407"/>
      <c r="L39"/>
    </row>
    <row r="40" spans="1:12" s="1" customFormat="1">
      <c r="A40" s="405"/>
      <c r="B40" s="406"/>
      <c r="C40" s="406"/>
      <c r="D40" s="406"/>
      <c r="E40" s="406"/>
      <c r="F40" s="406"/>
      <c r="G40" s="407"/>
      <c r="L40"/>
    </row>
    <row r="41" spans="1:12" s="1" customFormat="1">
      <c r="A41" s="405" t="s">
        <v>315</v>
      </c>
      <c r="B41" s="406"/>
      <c r="C41" s="406"/>
      <c r="D41" s="406"/>
      <c r="E41" s="406"/>
      <c r="F41" s="406"/>
      <c r="G41" s="407"/>
      <c r="L41"/>
    </row>
    <row r="42" spans="1:12">
      <c r="A42" s="405" t="s">
        <v>370</v>
      </c>
      <c r="B42" s="406"/>
      <c r="C42" s="406"/>
      <c r="D42" s="406"/>
      <c r="E42" s="406"/>
      <c r="F42" s="406"/>
      <c r="G42" s="407"/>
    </row>
    <row r="43" spans="1:12" s="1" customFormat="1">
      <c r="A43" s="405" t="s">
        <v>316</v>
      </c>
      <c r="B43" s="406"/>
      <c r="C43" s="406"/>
      <c r="D43" s="406"/>
      <c r="E43" s="406"/>
      <c r="F43" s="406"/>
      <c r="G43" s="407"/>
      <c r="L43"/>
    </row>
    <row r="44" spans="1:12" s="1" customFormat="1">
      <c r="A44" s="405" t="s">
        <v>371</v>
      </c>
      <c r="B44" s="406"/>
      <c r="C44" s="406"/>
      <c r="D44" s="406"/>
      <c r="E44" s="406"/>
      <c r="F44" s="406"/>
      <c r="G44" s="407"/>
      <c r="L44"/>
    </row>
    <row r="45" spans="1:12">
      <c r="A45" s="405" t="s">
        <v>317</v>
      </c>
      <c r="B45" s="406"/>
      <c r="C45" s="406"/>
      <c r="D45" s="406"/>
      <c r="E45" s="406"/>
      <c r="F45" s="406"/>
      <c r="G45" s="407"/>
    </row>
    <row r="46" spans="1:12" s="1" customFormat="1">
      <c r="A46" s="405"/>
      <c r="B46" s="406"/>
      <c r="C46" s="406"/>
      <c r="D46" s="406"/>
      <c r="E46" s="406"/>
      <c r="F46" s="406"/>
      <c r="G46" s="407"/>
      <c r="L46"/>
    </row>
    <row r="47" spans="1:12" s="1" customFormat="1">
      <c r="A47" s="405" t="s">
        <v>372</v>
      </c>
      <c r="B47" s="406"/>
      <c r="C47" s="406"/>
      <c r="D47" s="406"/>
      <c r="E47" s="406"/>
      <c r="F47" s="406"/>
      <c r="G47" s="407"/>
      <c r="L47"/>
    </row>
    <row r="48" spans="1:12" s="1" customFormat="1">
      <c r="A48" s="405" t="s">
        <v>417</v>
      </c>
      <c r="B48" s="406"/>
      <c r="C48" s="406"/>
      <c r="D48" s="406"/>
      <c r="E48" s="406"/>
      <c r="F48" s="406"/>
      <c r="G48" s="407"/>
      <c r="L48"/>
    </row>
    <row r="49" spans="1:12" s="1" customFormat="1">
      <c r="A49" s="405" t="s">
        <v>373</v>
      </c>
      <c r="B49" s="406"/>
      <c r="C49" s="406"/>
      <c r="D49" s="406"/>
      <c r="E49" s="406"/>
      <c r="F49" s="406"/>
      <c r="G49" s="407"/>
      <c r="L49"/>
    </row>
    <row r="50" spans="1:12" s="1" customFormat="1">
      <c r="A50" s="405" t="s">
        <v>374</v>
      </c>
      <c r="B50" s="406"/>
      <c r="C50" s="406"/>
      <c r="D50" s="406"/>
      <c r="E50" s="406"/>
      <c r="F50" s="406"/>
      <c r="G50" s="407"/>
      <c r="L50"/>
    </row>
    <row r="51" spans="1:12" s="1" customFormat="1">
      <c r="A51" s="405"/>
      <c r="B51" s="406"/>
      <c r="C51" s="406"/>
      <c r="D51" s="406"/>
      <c r="E51" s="406"/>
      <c r="F51" s="406"/>
      <c r="G51" s="407"/>
      <c r="L51"/>
    </row>
    <row r="52" spans="1:12" s="1" customFormat="1">
      <c r="A52" s="405"/>
      <c r="B52" s="406"/>
      <c r="C52" s="406"/>
      <c r="D52" s="406"/>
      <c r="E52" s="406"/>
      <c r="F52" s="406"/>
      <c r="G52" s="407"/>
      <c r="L52"/>
    </row>
    <row r="53" spans="1:12" s="1" customFormat="1">
      <c r="A53" s="405"/>
      <c r="B53" s="406"/>
      <c r="C53" s="406"/>
      <c r="D53" s="406"/>
      <c r="E53" s="406"/>
      <c r="F53" s="406"/>
      <c r="G53" s="407"/>
      <c r="L53"/>
    </row>
    <row r="54" spans="1:12" s="1" customFormat="1">
      <c r="A54" s="405"/>
      <c r="B54" s="406"/>
      <c r="C54" s="406"/>
      <c r="D54" s="406"/>
      <c r="E54" s="406"/>
      <c r="F54" s="406"/>
      <c r="G54" s="407"/>
      <c r="L54"/>
    </row>
    <row r="55" spans="1:12" s="1" customFormat="1">
      <c r="A55" s="411"/>
      <c r="B55" s="412"/>
      <c r="C55" s="412"/>
      <c r="D55" s="412"/>
      <c r="E55" s="412"/>
      <c r="F55" s="412"/>
      <c r="G55" s="413"/>
      <c r="L55"/>
    </row>
    <row r="56" spans="1:12" s="1" customFormat="1" ht="21">
      <c r="A56" s="146" t="s">
        <v>35</v>
      </c>
      <c r="B56" s="147">
        <f>$B$1</f>
        <v>12</v>
      </c>
      <c r="C56" s="148" t="s">
        <v>48</v>
      </c>
      <c r="D56" s="149" t="str">
        <f>$E$1</f>
        <v>遭遇毎</v>
      </c>
      <c r="E56" s="442" t="str">
        <f>$B$2</f>
        <v>エンデュアリング・サモンズ</v>
      </c>
      <c r="F56" s="443"/>
      <c r="G56" s="444"/>
      <c r="L56"/>
    </row>
  </sheetData>
  <mergeCells count="58">
    <mergeCell ref="A34:G34"/>
    <mergeCell ref="A36:G36"/>
    <mergeCell ref="A37:G37"/>
    <mergeCell ref="A38:G38"/>
    <mergeCell ref="A40:G40"/>
    <mergeCell ref="A39:G39"/>
    <mergeCell ref="A52:G52"/>
    <mergeCell ref="A53:G53"/>
    <mergeCell ref="A54:G54"/>
    <mergeCell ref="A55:G55"/>
    <mergeCell ref="E56:G56"/>
    <mergeCell ref="B13:G13"/>
    <mergeCell ref="B14:G14"/>
    <mergeCell ref="B15:G15"/>
    <mergeCell ref="B12:G12"/>
    <mergeCell ref="B16:G16"/>
    <mergeCell ref="A48:G48"/>
    <mergeCell ref="A49:G49"/>
    <mergeCell ref="A50:G50"/>
    <mergeCell ref="A35:G35"/>
    <mergeCell ref="A51:G51"/>
    <mergeCell ref="A45:G45"/>
    <mergeCell ref="A46:G46"/>
    <mergeCell ref="A47:G47"/>
    <mergeCell ref="A44:G44"/>
    <mergeCell ref="A41:G41"/>
    <mergeCell ref="A42:G42"/>
    <mergeCell ref="A43:G43"/>
    <mergeCell ref="A30:G30"/>
    <mergeCell ref="A31:G31"/>
    <mergeCell ref="A23:G23"/>
    <mergeCell ref="A24:G24"/>
    <mergeCell ref="A25:G25"/>
    <mergeCell ref="A26:G26"/>
    <mergeCell ref="A27:G27"/>
    <mergeCell ref="A28:G28"/>
    <mergeCell ref="A29:G29"/>
    <mergeCell ref="A32:G32"/>
    <mergeCell ref="A33:G33"/>
    <mergeCell ref="J12:K12"/>
    <mergeCell ref="B1:C1"/>
    <mergeCell ref="F1:G1"/>
    <mergeCell ref="B2:G2"/>
    <mergeCell ref="B4:G4"/>
    <mergeCell ref="B5:G5"/>
    <mergeCell ref="B6:D6"/>
    <mergeCell ref="B7:D7"/>
    <mergeCell ref="B8:G8"/>
    <mergeCell ref="B9:G9"/>
    <mergeCell ref="B10:G10"/>
    <mergeCell ref="J10:K10"/>
    <mergeCell ref="B11:G11"/>
    <mergeCell ref="B22:G22"/>
    <mergeCell ref="B17:G17"/>
    <mergeCell ref="B18:G18"/>
    <mergeCell ref="B19:G19"/>
    <mergeCell ref="B20:G20"/>
    <mergeCell ref="B21:G2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L55"/>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8.5" style="1" customWidth="1"/>
    <col min="9" max="9" width="11.125" style="1" customWidth="1"/>
    <col min="10" max="10" width="8.375" style="1" customWidth="1"/>
    <col min="11" max="11" width="7.5" style="1" customWidth="1"/>
    <col min="12" max="12" width="7.875" customWidth="1"/>
    <col min="13" max="13" width="9.25" customWidth="1"/>
    <col min="14" max="14" width="12.375" customWidth="1"/>
  </cols>
  <sheetData>
    <row r="1" spans="1:12" ht="21">
      <c r="A1" s="18" t="s">
        <v>35</v>
      </c>
      <c r="B1" s="395">
        <v>1</v>
      </c>
      <c r="C1" s="396"/>
      <c r="D1" s="20" t="s">
        <v>48</v>
      </c>
      <c r="E1" s="19" t="s">
        <v>49</v>
      </c>
      <c r="F1" s="397"/>
      <c r="G1" s="398"/>
      <c r="H1" s="23" t="s">
        <v>66</v>
      </c>
    </row>
    <row r="2" spans="1:12" ht="24.75" customHeight="1">
      <c r="A2" s="20" t="s">
        <v>0</v>
      </c>
      <c r="B2" s="394" t="s">
        <v>120</v>
      </c>
      <c r="C2" s="394"/>
      <c r="D2" s="394"/>
      <c r="E2" s="394"/>
      <c r="F2" s="394"/>
      <c r="G2" s="394"/>
      <c r="H2" s="23" t="s">
        <v>67</v>
      </c>
    </row>
    <row r="3" spans="1:12" ht="19.5" customHeight="1">
      <c r="A3" s="58" t="s">
        <v>59</v>
      </c>
      <c r="B3" s="1"/>
      <c r="C3" s="1"/>
      <c r="D3" s="1"/>
      <c r="I3" s="23"/>
    </row>
    <row r="4" spans="1:12">
      <c r="A4" s="25" t="s">
        <v>57</v>
      </c>
      <c r="B4" s="399" t="s">
        <v>92</v>
      </c>
      <c r="C4" s="400"/>
      <c r="D4" s="400"/>
      <c r="E4" s="400"/>
      <c r="F4" s="400"/>
      <c r="G4" s="401"/>
    </row>
    <row r="5" spans="1:12">
      <c r="A5" s="26" t="s">
        <v>45</v>
      </c>
      <c r="B5" s="399" t="s">
        <v>121</v>
      </c>
      <c r="C5" s="400"/>
      <c r="D5" s="400"/>
      <c r="E5" s="400"/>
      <c r="F5" s="400"/>
      <c r="G5" s="401"/>
    </row>
    <row r="6" spans="1:12">
      <c r="A6" s="26" t="s">
        <v>8</v>
      </c>
      <c r="B6" s="399" t="s">
        <v>6</v>
      </c>
      <c r="C6" s="400"/>
      <c r="D6" s="401"/>
      <c r="E6" s="53" t="s">
        <v>52</v>
      </c>
      <c r="F6" s="54" t="str">
        <f>$I$6</f>
        <v>遠隔</v>
      </c>
      <c r="G6" s="181">
        <f>$J$6</f>
        <v>20</v>
      </c>
      <c r="H6" s="53" t="s">
        <v>52</v>
      </c>
      <c r="I6" s="52" t="s">
        <v>53</v>
      </c>
      <c r="J6" s="52">
        <v>20</v>
      </c>
    </row>
    <row r="7" spans="1:12">
      <c r="A7" s="27" t="s">
        <v>7</v>
      </c>
      <c r="B7" s="399" t="s">
        <v>122</v>
      </c>
      <c r="C7" s="400"/>
      <c r="D7" s="401"/>
      <c r="E7" s="53" t="s">
        <v>94</v>
      </c>
      <c r="F7" s="54" t="str">
        <f>IF($I$7 = 0,"", $I$7)</f>
        <v/>
      </c>
      <c r="G7" s="54" t="str">
        <f>IF($J$7 = 0,"", $J$7)</f>
        <v/>
      </c>
      <c r="H7" s="53" t="s">
        <v>94</v>
      </c>
      <c r="I7" s="52"/>
      <c r="J7" s="52"/>
    </row>
    <row r="8" spans="1:12">
      <c r="A8" s="27" t="s">
        <v>9</v>
      </c>
      <c r="B8" s="399"/>
      <c r="C8" s="400"/>
      <c r="D8" s="400"/>
      <c r="E8" s="400"/>
      <c r="F8" s="400"/>
      <c r="G8" s="401"/>
      <c r="H8" s="53" t="s">
        <v>127</v>
      </c>
      <c r="I8" s="52" t="s">
        <v>117</v>
      </c>
      <c r="J8" s="23" t="s">
        <v>77</v>
      </c>
    </row>
    <row r="9" spans="1:12">
      <c r="A9" s="28" t="s">
        <v>76</v>
      </c>
      <c r="B9" s="399" t="s">
        <v>123</v>
      </c>
      <c r="C9" s="400"/>
      <c r="D9" s="400"/>
      <c r="E9" s="400"/>
      <c r="F9" s="400"/>
      <c r="G9" s="401"/>
      <c r="H9" s="53" t="s">
        <v>62</v>
      </c>
      <c r="I9" s="52" t="s">
        <v>17</v>
      </c>
      <c r="J9" s="54">
        <f>IF($I$9 = "筋力",基本!$C$5,IF($I$9 = "耐久力",基本!$C$6,IF($I$9 = "敏捷力",基本!$C$7,IF($I$9 = "知力",基本!$C$8,IF($I$9 = "判断力",基本!$C$9,IF($I$9 = "魅力",基本!$C$10,""))))))</f>
        <v>6</v>
      </c>
      <c r="K9" s="52" t="s">
        <v>22</v>
      </c>
    </row>
    <row r="10" spans="1:12">
      <c r="A10" s="29" t="s">
        <v>11</v>
      </c>
      <c r="B10" s="402" t="s">
        <v>124</v>
      </c>
      <c r="C10" s="403"/>
      <c r="D10" s="403"/>
      <c r="E10" s="403"/>
      <c r="F10" s="403"/>
      <c r="G10" s="404"/>
      <c r="H10" s="53" t="s">
        <v>72</v>
      </c>
      <c r="I10" s="52">
        <v>0</v>
      </c>
      <c r="J10" s="389" t="s">
        <v>64</v>
      </c>
      <c r="K10" s="389"/>
      <c r="L10" s="54">
        <f>IF($I$8=基本!$F$4,基本!$O$7,IF($I$8=基本!$F$13,基本!$O$16,IF($I$8=基本!$F$22,基本!$O$25,IF($I$8=基本!$F$31,基本!$O$34,IF($I$8=基本!$F$40,基本!$O$43,0)))))</f>
        <v>12</v>
      </c>
    </row>
    <row r="11" spans="1:12">
      <c r="A11" s="28"/>
      <c r="B11" s="405" t="s">
        <v>125</v>
      </c>
      <c r="C11" s="406"/>
      <c r="D11" s="406"/>
      <c r="E11" s="406"/>
      <c r="F11" s="406"/>
      <c r="G11" s="407"/>
      <c r="H11" s="56" t="s">
        <v>63</v>
      </c>
      <c r="I11" s="52" t="s">
        <v>17</v>
      </c>
      <c r="J11" s="68">
        <f>IF($I$9 = "筋力",基本!$C$5,IF($I$11 = "耐久力",基本!$C$6,IF($I$11 = "敏捷力",基本!$C$7,IF($I$11 = "知力",基本!$C$8,IF($I$11 = "判断力",基本!$C$9,IF($I$11 = "魅力",基本!$C$10,""))))))</f>
        <v>6</v>
      </c>
      <c r="L11" s="1"/>
    </row>
    <row r="12" spans="1:12">
      <c r="A12" s="28"/>
      <c r="B12" s="405" t="s">
        <v>334</v>
      </c>
      <c r="C12" s="406"/>
      <c r="D12" s="406"/>
      <c r="E12" s="406"/>
      <c r="F12" s="406"/>
      <c r="G12" s="407"/>
      <c r="H12" s="53" t="s">
        <v>73</v>
      </c>
      <c r="I12" s="52">
        <v>3</v>
      </c>
      <c r="J12" s="389" t="s">
        <v>65</v>
      </c>
      <c r="K12" s="389"/>
      <c r="L12" s="54">
        <f>IF($I$8=基本!$F$4,基本!$O$9,IF($I$8=基本!$F$13,基本!$O$18,IF($I$8=基本!$F$22,基本!$O$27,IF($I$8=基本!$F$31,基本!$O$36,IF($I$8=基本!$F$40,基本!$O$45,0)))))</f>
        <v>5</v>
      </c>
    </row>
    <row r="13" spans="1:12">
      <c r="A13" s="28"/>
      <c r="B13" s="408"/>
      <c r="C13" s="406"/>
      <c r="D13" s="406"/>
      <c r="E13" s="406"/>
      <c r="F13" s="406"/>
      <c r="G13" s="407"/>
      <c r="H13" s="57"/>
      <c r="I13" s="52"/>
      <c r="J13" s="53" t="s">
        <v>54</v>
      </c>
      <c r="K13" s="52"/>
    </row>
    <row r="14" spans="1:12">
      <c r="A14" s="28"/>
      <c r="B14" s="405" t="s">
        <v>126</v>
      </c>
      <c r="C14" s="406"/>
      <c r="D14" s="406"/>
      <c r="E14" s="406"/>
      <c r="F14" s="406"/>
      <c r="G14" s="407"/>
      <c r="H14" s="53" t="s">
        <v>61</v>
      </c>
      <c r="I14" s="54"/>
      <c r="J14" s="53"/>
      <c r="K14" s="54"/>
    </row>
    <row r="15" spans="1:12">
      <c r="A15" s="30"/>
      <c r="B15" s="411"/>
      <c r="C15" s="412"/>
      <c r="D15" s="412"/>
      <c r="E15" s="412"/>
      <c r="F15" s="412"/>
      <c r="G15" s="413"/>
      <c r="H15" s="53" t="s">
        <v>74</v>
      </c>
      <c r="I15" s="52" t="s">
        <v>114</v>
      </c>
    </row>
    <row r="16" spans="1:12" ht="14.25" thickBot="1">
      <c r="A16" s="22" t="s">
        <v>58</v>
      </c>
      <c r="E16" s="3"/>
      <c r="H16" s="73" t="s">
        <v>259</v>
      </c>
      <c r="I16" s="129">
        <v>1</v>
      </c>
      <c r="J16" s="128" t="s">
        <v>54</v>
      </c>
      <c r="K16" s="129">
        <v>6</v>
      </c>
      <c r="L16" s="129" t="s">
        <v>109</v>
      </c>
    </row>
    <row r="17" spans="1:12" ht="18.75" customHeight="1" thickBot="1">
      <c r="A17" s="438" t="str">
        <f>$B$2</f>
        <v>マジック・ミサイル</v>
      </c>
      <c r="B17" s="439"/>
      <c r="C17" s="440"/>
      <c r="D17" s="5" t="s">
        <v>3</v>
      </c>
      <c r="E17" s="82" t="s">
        <v>2</v>
      </c>
      <c r="F17" s="83" t="s">
        <v>46</v>
      </c>
      <c r="G17" s="9" t="s">
        <v>47</v>
      </c>
    </row>
    <row r="18" spans="1:12" ht="38.25" customHeight="1" thickBot="1">
      <c r="A18" s="77" t="s">
        <v>1</v>
      </c>
      <c r="B18" s="78" t="s">
        <v>5</v>
      </c>
      <c r="C18" s="79" t="str">
        <f>IF($I$15 = 0,"", $I$15)</f>
        <v>力場</v>
      </c>
      <c r="D18" s="80">
        <f>$J$11+基本!$M$25+$I$12</f>
        <v>12</v>
      </c>
      <c r="E18" s="80">
        <f>$J$11+基本!$M$25+$I$12</f>
        <v>12</v>
      </c>
      <c r="F18" s="80" t="str">
        <f>$J$11+基本!$M$25+$I$12 &amp; " ※"</f>
        <v>12 ※</v>
      </c>
      <c r="G18" s="81" t="str">
        <f>$J$11+基本!$M$25+$I$12 &amp; " ※"</f>
        <v>12 ※</v>
      </c>
      <c r="I18"/>
      <c r="J18"/>
      <c r="K18"/>
    </row>
    <row r="19" spans="1:12" ht="24" customHeight="1">
      <c r="A19" s="409" t="s">
        <v>101</v>
      </c>
      <c r="B19" s="409"/>
      <c r="C19" s="409"/>
      <c r="D19" s="409"/>
      <c r="E19" s="409"/>
      <c r="F19" s="409"/>
      <c r="G19" s="409"/>
      <c r="I19"/>
      <c r="J19"/>
      <c r="K19"/>
    </row>
    <row r="20" spans="1:12" ht="13.5" customHeight="1">
      <c r="A20" s="420" t="s">
        <v>330</v>
      </c>
      <c r="B20" s="420"/>
      <c r="C20" s="420"/>
      <c r="D20" s="420"/>
      <c r="E20" s="420"/>
      <c r="F20" s="420"/>
      <c r="G20" s="420"/>
      <c r="I20"/>
      <c r="J20"/>
      <c r="K20"/>
    </row>
    <row r="21" spans="1:12" ht="13.5" customHeight="1">
      <c r="A21" s="410" t="s">
        <v>331</v>
      </c>
      <c r="B21" s="410"/>
      <c r="C21" s="410"/>
      <c r="D21" s="410"/>
      <c r="E21" s="410"/>
      <c r="F21" s="410"/>
      <c r="G21" s="410"/>
    </row>
    <row r="22" spans="1:12" ht="24" customHeight="1">
      <c r="A22" s="409" t="s">
        <v>323</v>
      </c>
      <c r="B22" s="409"/>
      <c r="C22" s="409"/>
      <c r="D22" s="409"/>
      <c r="E22" s="409"/>
      <c r="F22" s="409"/>
      <c r="G22" s="409"/>
      <c r="I22"/>
      <c r="J22"/>
      <c r="K22"/>
    </row>
    <row r="23" spans="1:12">
      <c r="A23" s="420" t="s">
        <v>321</v>
      </c>
      <c r="B23" s="420"/>
      <c r="C23" s="420"/>
      <c r="D23" s="420"/>
      <c r="E23" s="420"/>
      <c r="F23" s="420"/>
      <c r="G23" s="420"/>
      <c r="I23"/>
      <c r="J23"/>
      <c r="K23"/>
    </row>
    <row r="24" spans="1:12">
      <c r="A24" s="410" t="s">
        <v>320</v>
      </c>
      <c r="B24" s="410"/>
      <c r="C24" s="410"/>
      <c r="D24" s="410"/>
      <c r="E24" s="410"/>
      <c r="F24" s="410"/>
      <c r="G24" s="410"/>
    </row>
    <row r="25" spans="1:12">
      <c r="A25" s="412"/>
      <c r="B25" s="412"/>
      <c r="C25" s="412"/>
      <c r="D25" s="412"/>
      <c r="E25" s="412"/>
      <c r="F25" s="412"/>
      <c r="G25" s="412"/>
    </row>
    <row r="26" spans="1:12">
      <c r="A26" s="414" t="s">
        <v>60</v>
      </c>
      <c r="B26" s="415"/>
      <c r="C26" s="415"/>
      <c r="D26" s="415"/>
      <c r="E26" s="415"/>
      <c r="F26" s="415"/>
      <c r="G26" s="416"/>
    </row>
    <row r="27" spans="1:12">
      <c r="A27" s="405"/>
      <c r="B27" s="406"/>
      <c r="C27" s="406"/>
      <c r="D27" s="406"/>
      <c r="E27" s="406"/>
      <c r="F27" s="406"/>
      <c r="G27" s="407"/>
    </row>
    <row r="28" spans="1:12">
      <c r="A28" s="405" t="s">
        <v>393</v>
      </c>
      <c r="B28" s="406"/>
      <c r="C28" s="406"/>
      <c r="D28" s="406"/>
      <c r="E28" s="406"/>
      <c r="F28" s="406"/>
      <c r="G28" s="407"/>
    </row>
    <row r="29" spans="1:12" s="1" customFormat="1">
      <c r="A29" s="405"/>
      <c r="B29" s="406"/>
      <c r="C29" s="406"/>
      <c r="D29" s="406"/>
      <c r="E29" s="406"/>
      <c r="F29" s="406"/>
      <c r="G29" s="407"/>
    </row>
    <row r="30" spans="1:12" s="1" customFormat="1">
      <c r="A30" s="405" t="s">
        <v>336</v>
      </c>
      <c r="B30" s="406"/>
      <c r="C30" s="406"/>
      <c r="D30" s="406"/>
      <c r="E30" s="406"/>
      <c r="F30" s="406"/>
      <c r="G30" s="407"/>
      <c r="L30"/>
    </row>
    <row r="31" spans="1:12" s="1" customFormat="1">
      <c r="A31" s="405"/>
      <c r="B31" s="406"/>
      <c r="C31" s="406"/>
      <c r="D31" s="406"/>
      <c r="E31" s="406"/>
      <c r="F31" s="406"/>
      <c r="G31" s="407"/>
      <c r="L31"/>
    </row>
    <row r="32" spans="1:12" s="1" customFormat="1">
      <c r="A32" s="405" t="s">
        <v>263</v>
      </c>
      <c r="B32" s="406"/>
      <c r="C32" s="406"/>
      <c r="D32" s="406"/>
      <c r="E32" s="406"/>
      <c r="F32" s="406"/>
      <c r="G32" s="407"/>
      <c r="L32"/>
    </row>
    <row r="33" spans="1:12" s="1" customFormat="1">
      <c r="A33" s="405" t="s">
        <v>264</v>
      </c>
      <c r="B33" s="406"/>
      <c r="C33" s="406"/>
      <c r="D33" s="406"/>
      <c r="E33" s="406"/>
      <c r="F33" s="406"/>
      <c r="G33" s="407"/>
      <c r="L33"/>
    </row>
    <row r="34" spans="1:12" s="1" customFormat="1">
      <c r="A34" s="405"/>
      <c r="B34" s="406"/>
      <c r="C34" s="406"/>
      <c r="D34" s="406"/>
      <c r="E34" s="406"/>
      <c r="F34" s="406"/>
      <c r="G34" s="407"/>
      <c r="L34"/>
    </row>
    <row r="35" spans="1:12" s="1" customFormat="1">
      <c r="A35" s="405" t="s">
        <v>265</v>
      </c>
      <c r="B35" s="406"/>
      <c r="C35" s="406"/>
      <c r="D35" s="406"/>
      <c r="E35" s="406"/>
      <c r="F35" s="406"/>
      <c r="G35" s="407"/>
      <c r="L35"/>
    </row>
    <row r="36" spans="1:12" s="1" customFormat="1">
      <c r="A36" s="405"/>
      <c r="B36" s="406"/>
      <c r="C36" s="406"/>
      <c r="D36" s="406"/>
      <c r="E36" s="406"/>
      <c r="F36" s="406"/>
      <c r="G36" s="407"/>
      <c r="L36"/>
    </row>
    <row r="37" spans="1:12" s="1" customFormat="1">
      <c r="A37" s="405" t="s">
        <v>266</v>
      </c>
      <c r="B37" s="406"/>
      <c r="C37" s="406"/>
      <c r="D37" s="406"/>
      <c r="E37" s="406"/>
      <c r="F37" s="406"/>
      <c r="G37" s="407"/>
      <c r="L37"/>
    </row>
    <row r="38" spans="1:12" s="1" customFormat="1">
      <c r="A38" s="405"/>
      <c r="B38" s="406"/>
      <c r="C38" s="406"/>
      <c r="D38" s="406"/>
      <c r="E38" s="406"/>
      <c r="F38" s="406"/>
      <c r="G38" s="407"/>
      <c r="L38"/>
    </row>
    <row r="39" spans="1:12" s="1" customFormat="1">
      <c r="A39" s="405" t="s">
        <v>335</v>
      </c>
      <c r="B39" s="406"/>
      <c r="C39" s="406"/>
      <c r="D39" s="406"/>
      <c r="E39" s="406"/>
      <c r="F39" s="406"/>
      <c r="G39" s="407"/>
      <c r="L39"/>
    </row>
    <row r="40" spans="1:12" s="1" customFormat="1">
      <c r="A40" s="405"/>
      <c r="B40" s="406"/>
      <c r="C40" s="406"/>
      <c r="D40" s="406"/>
      <c r="E40" s="406"/>
      <c r="F40" s="406"/>
      <c r="G40" s="407"/>
      <c r="L40"/>
    </row>
    <row r="41" spans="1:12" s="1" customFormat="1">
      <c r="A41" s="405" t="s">
        <v>267</v>
      </c>
      <c r="B41" s="406"/>
      <c r="C41" s="406"/>
      <c r="D41" s="406"/>
      <c r="E41" s="406"/>
      <c r="F41" s="406"/>
      <c r="G41" s="407"/>
      <c r="L41"/>
    </row>
    <row r="42" spans="1:12" s="1" customFormat="1">
      <c r="A42" s="405" t="s">
        <v>268</v>
      </c>
      <c r="B42" s="406"/>
      <c r="C42" s="406"/>
      <c r="D42" s="406"/>
      <c r="E42" s="406"/>
      <c r="F42" s="406"/>
      <c r="G42" s="407"/>
      <c r="L42"/>
    </row>
    <row r="43" spans="1:12" s="1" customFormat="1">
      <c r="A43" s="405"/>
      <c r="B43" s="406"/>
      <c r="C43" s="406"/>
      <c r="D43" s="406"/>
      <c r="E43" s="406"/>
      <c r="F43" s="406"/>
      <c r="G43" s="407"/>
      <c r="L43"/>
    </row>
    <row r="44" spans="1:12" s="1" customFormat="1">
      <c r="A44" s="405"/>
      <c r="B44" s="406"/>
      <c r="C44" s="406"/>
      <c r="D44" s="406"/>
      <c r="E44" s="406"/>
      <c r="F44" s="406"/>
      <c r="G44" s="407"/>
      <c r="L44"/>
    </row>
    <row r="45" spans="1:12" s="1" customFormat="1">
      <c r="A45" s="405"/>
      <c r="B45" s="406"/>
      <c r="C45" s="406"/>
      <c r="D45" s="406"/>
      <c r="E45" s="406"/>
      <c r="F45" s="406"/>
      <c r="G45" s="407"/>
      <c r="L45"/>
    </row>
    <row r="46" spans="1:12" s="1" customFormat="1">
      <c r="A46" s="405"/>
      <c r="B46" s="406"/>
      <c r="C46" s="406"/>
      <c r="D46" s="406"/>
      <c r="E46" s="406"/>
      <c r="F46" s="406"/>
      <c r="G46" s="407"/>
      <c r="L46"/>
    </row>
    <row r="47" spans="1:12" s="1" customFormat="1">
      <c r="A47" s="405"/>
      <c r="B47" s="406"/>
      <c r="C47" s="406"/>
      <c r="D47" s="406"/>
      <c r="E47" s="406"/>
      <c r="F47" s="406"/>
      <c r="G47" s="407"/>
      <c r="L47"/>
    </row>
    <row r="48" spans="1:12" s="1" customFormat="1">
      <c r="A48" s="405"/>
      <c r="B48" s="406"/>
      <c r="C48" s="406"/>
      <c r="D48" s="406"/>
      <c r="E48" s="406"/>
      <c r="F48" s="406"/>
      <c r="G48" s="407"/>
      <c r="L48"/>
    </row>
    <row r="49" spans="1:12" s="1" customFormat="1">
      <c r="A49" s="405"/>
      <c r="B49" s="406"/>
      <c r="C49" s="406"/>
      <c r="D49" s="406"/>
      <c r="E49" s="406"/>
      <c r="F49" s="406"/>
      <c r="G49" s="407"/>
      <c r="L49"/>
    </row>
    <row r="50" spans="1:12" s="1" customFormat="1">
      <c r="A50" s="405"/>
      <c r="B50" s="406"/>
      <c r="C50" s="406"/>
      <c r="D50" s="406"/>
      <c r="E50" s="406"/>
      <c r="F50" s="406"/>
      <c r="G50" s="407"/>
      <c r="L50"/>
    </row>
    <row r="51" spans="1:12" s="1" customFormat="1">
      <c r="A51" s="405"/>
      <c r="B51" s="406"/>
      <c r="C51" s="406"/>
      <c r="D51" s="406"/>
      <c r="E51" s="406"/>
      <c r="F51" s="406"/>
      <c r="G51" s="407"/>
      <c r="L51"/>
    </row>
    <row r="52" spans="1:12" s="1" customFormat="1">
      <c r="A52" s="405"/>
      <c r="B52" s="406"/>
      <c r="C52" s="406"/>
      <c r="D52" s="406"/>
      <c r="E52" s="406"/>
      <c r="F52" s="406"/>
      <c r="G52" s="407"/>
      <c r="L52"/>
    </row>
    <row r="53" spans="1:12" s="1" customFormat="1">
      <c r="A53" s="405"/>
      <c r="B53" s="406"/>
      <c r="C53" s="406"/>
      <c r="D53" s="406"/>
      <c r="E53" s="406"/>
      <c r="F53" s="406"/>
      <c r="G53" s="407"/>
      <c r="L53"/>
    </row>
    <row r="54" spans="1:12" s="1" customFormat="1">
      <c r="A54" s="411"/>
      <c r="B54" s="412"/>
      <c r="C54" s="412"/>
      <c r="D54" s="412"/>
      <c r="E54" s="412"/>
      <c r="F54" s="412"/>
      <c r="G54" s="413"/>
      <c r="L54"/>
    </row>
    <row r="55" spans="1:12" s="1" customFormat="1" ht="21">
      <c r="A55" s="43" t="s">
        <v>35</v>
      </c>
      <c r="B55" s="55">
        <f>$B$1</f>
        <v>1</v>
      </c>
      <c r="C55" s="45" t="s">
        <v>48</v>
      </c>
      <c r="D55" s="46" t="str">
        <f>$E$1</f>
        <v>無限回</v>
      </c>
      <c r="E55" s="391" t="str">
        <f>$B$2</f>
        <v>マジック・ミサイル</v>
      </c>
      <c r="F55" s="392"/>
      <c r="G55" s="393"/>
      <c r="L55"/>
    </row>
  </sheetData>
  <mergeCells count="55">
    <mergeCell ref="A27:G27"/>
    <mergeCell ref="A22:G22"/>
    <mergeCell ref="A23:G23"/>
    <mergeCell ref="A24:G24"/>
    <mergeCell ref="A19:G19"/>
    <mergeCell ref="A20:G20"/>
    <mergeCell ref="A21:G21"/>
    <mergeCell ref="A25:G25"/>
    <mergeCell ref="A26:G26"/>
    <mergeCell ref="B6:D6"/>
    <mergeCell ref="B1:C1"/>
    <mergeCell ref="F1:G1"/>
    <mergeCell ref="B2:G2"/>
    <mergeCell ref="B4:G4"/>
    <mergeCell ref="B5:G5"/>
    <mergeCell ref="J12:K12"/>
    <mergeCell ref="B14:G14"/>
    <mergeCell ref="B15:G15"/>
    <mergeCell ref="A17:C17"/>
    <mergeCell ref="B7:D7"/>
    <mergeCell ref="B8:G8"/>
    <mergeCell ref="B9:G9"/>
    <mergeCell ref="B10:G10"/>
    <mergeCell ref="B11:G11"/>
    <mergeCell ref="J10:K10"/>
    <mergeCell ref="B12:G12"/>
    <mergeCell ref="B13:G13"/>
    <mergeCell ref="A50:G50"/>
    <mergeCell ref="A28:G28"/>
    <mergeCell ref="A29:G29"/>
    <mergeCell ref="A30:G30"/>
    <mergeCell ref="A43:G43"/>
    <mergeCell ref="A44:G44"/>
    <mergeCell ref="A45:G45"/>
    <mergeCell ref="A46:G46"/>
    <mergeCell ref="A47:G47"/>
    <mergeCell ref="A48:G48"/>
    <mergeCell ref="A49:G49"/>
    <mergeCell ref="A31:G31"/>
    <mergeCell ref="A32:G32"/>
    <mergeCell ref="A33:G33"/>
    <mergeCell ref="A34:G34"/>
    <mergeCell ref="A40:G40"/>
    <mergeCell ref="E55:G55"/>
    <mergeCell ref="A51:G51"/>
    <mergeCell ref="A52:G52"/>
    <mergeCell ref="A53:G53"/>
    <mergeCell ref="A54:G54"/>
    <mergeCell ref="A41:G41"/>
    <mergeCell ref="A42:G42"/>
    <mergeCell ref="A35:G35"/>
    <mergeCell ref="A36:G36"/>
    <mergeCell ref="A37:G37"/>
    <mergeCell ref="A38:G38"/>
    <mergeCell ref="A39:G3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 type="list" allowBlank="1" showInputMessage="1" showErrorMessage="1">
          <x14:formula1>
            <xm:f>基本!$D$25:$D$29</xm:f>
          </x14:formula1>
          <xm:sqref>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47"/>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150" t="s">
        <v>548</v>
      </c>
      <c r="B1" s="448">
        <v>3</v>
      </c>
      <c r="C1" s="449"/>
      <c r="D1" s="151" t="s">
        <v>48</v>
      </c>
      <c r="E1" s="152" t="s">
        <v>69</v>
      </c>
      <c r="F1" s="450"/>
      <c r="G1" s="451"/>
      <c r="H1" s="23" t="s">
        <v>66</v>
      </c>
    </row>
    <row r="2" spans="1:12" ht="24.75" customHeight="1">
      <c r="A2" s="151" t="s">
        <v>0</v>
      </c>
      <c r="B2" s="452" t="s">
        <v>129</v>
      </c>
      <c r="C2" s="452"/>
      <c r="D2" s="452"/>
      <c r="E2" s="452"/>
      <c r="F2" s="452"/>
      <c r="G2" s="452"/>
      <c r="H2" s="23" t="s">
        <v>67</v>
      </c>
    </row>
    <row r="3" spans="1:12" ht="19.5" customHeight="1">
      <c r="A3" s="58" t="s">
        <v>59</v>
      </c>
      <c r="B3" s="1"/>
      <c r="C3" s="1"/>
      <c r="D3" s="1"/>
      <c r="I3" s="23"/>
    </row>
    <row r="4" spans="1:12">
      <c r="A4" s="25" t="s">
        <v>57</v>
      </c>
      <c r="B4" s="399" t="s">
        <v>188</v>
      </c>
      <c r="C4" s="400"/>
      <c r="D4" s="400"/>
      <c r="E4" s="400"/>
      <c r="F4" s="400"/>
      <c r="G4" s="401"/>
    </row>
    <row r="5" spans="1:12">
      <c r="A5" s="26" t="s">
        <v>45</v>
      </c>
      <c r="B5" s="399" t="s">
        <v>189</v>
      </c>
      <c r="C5" s="400"/>
      <c r="D5" s="400"/>
      <c r="E5" s="400"/>
      <c r="F5" s="400"/>
      <c r="G5" s="401"/>
    </row>
    <row r="6" spans="1:12">
      <c r="A6" s="26" t="s">
        <v>8</v>
      </c>
      <c r="B6" s="399" t="s">
        <v>6</v>
      </c>
      <c r="C6" s="400"/>
      <c r="D6" s="401"/>
      <c r="E6" s="53" t="s">
        <v>52</v>
      </c>
      <c r="F6" s="54" t="str">
        <f>$I$6</f>
        <v>遠隔</v>
      </c>
      <c r="G6" s="54">
        <f>$J$6</f>
        <v>10</v>
      </c>
      <c r="H6" s="53" t="s">
        <v>52</v>
      </c>
      <c r="I6" s="52" t="s">
        <v>53</v>
      </c>
      <c r="J6" s="52">
        <v>10</v>
      </c>
    </row>
    <row r="7" spans="1:12" ht="14.25">
      <c r="A7" s="27" t="s">
        <v>7</v>
      </c>
      <c r="B7" s="399" t="s">
        <v>340</v>
      </c>
      <c r="C7" s="400"/>
      <c r="D7" s="401"/>
      <c r="E7" s="53" t="s">
        <v>94</v>
      </c>
      <c r="F7" s="54" t="str">
        <f>IF($I$7 = 0,"", $I$7)</f>
        <v/>
      </c>
      <c r="G7" s="54" t="str">
        <f>IF($J$7 = 0,"", $J$7)</f>
        <v/>
      </c>
      <c r="H7" s="53" t="s">
        <v>94</v>
      </c>
      <c r="I7" s="52"/>
      <c r="J7" s="52">
        <v>0</v>
      </c>
    </row>
    <row r="8" spans="1:12">
      <c r="A8" s="27" t="s">
        <v>9</v>
      </c>
      <c r="B8" s="399" t="s">
        <v>97</v>
      </c>
      <c r="C8" s="400"/>
      <c r="D8" s="400"/>
      <c r="E8" s="400"/>
      <c r="F8" s="400"/>
      <c r="G8" s="401"/>
      <c r="H8" s="53" t="s">
        <v>127</v>
      </c>
      <c r="I8" s="52" t="s">
        <v>117</v>
      </c>
      <c r="J8" s="23" t="s">
        <v>77</v>
      </c>
    </row>
    <row r="9" spans="1:12">
      <c r="A9" s="29" t="s">
        <v>10</v>
      </c>
      <c r="B9" s="402" t="s">
        <v>130</v>
      </c>
      <c r="C9" s="403"/>
      <c r="D9" s="403"/>
      <c r="E9" s="403"/>
      <c r="F9" s="403"/>
      <c r="G9" s="404"/>
      <c r="H9" s="53" t="s">
        <v>62</v>
      </c>
      <c r="I9" s="52" t="s">
        <v>17</v>
      </c>
      <c r="J9" s="54">
        <f>IF($I$9 = "筋力",基本!$C$5,IF($I$9 = "耐久力",基本!$C$6,IF($I$9 = "敏捷力",基本!$C$7,IF($I$9 = "知力",基本!$C$8,IF($I$9 = "判断力",基本!$C$9,IF($I$9 = "魅力",基本!$C$10,""))))))</f>
        <v>6</v>
      </c>
      <c r="K9" s="52" t="s">
        <v>22</v>
      </c>
    </row>
    <row r="10" spans="1:12">
      <c r="A10" s="28"/>
      <c r="B10" s="405" t="s">
        <v>337</v>
      </c>
      <c r="C10" s="406"/>
      <c r="D10" s="406"/>
      <c r="E10" s="406"/>
      <c r="F10" s="406"/>
      <c r="G10" s="407"/>
      <c r="H10" s="53" t="s">
        <v>72</v>
      </c>
      <c r="I10" s="52">
        <v>0</v>
      </c>
      <c r="J10" s="432" t="s">
        <v>64</v>
      </c>
      <c r="K10" s="433"/>
      <c r="L10" s="54">
        <f>IF($I$8=基本!$F$4,基本!$O$7,IF($I$8=基本!$F$13,基本!$O$16,IF($I$8=基本!$F$22,基本!$O$25,IF($I$8=基本!$F$31,基本!$O$34,IF($I$8=基本!$F$40,基本!$O$43,0)))))</f>
        <v>12</v>
      </c>
    </row>
    <row r="11" spans="1:12">
      <c r="A11" s="28"/>
      <c r="B11" s="405"/>
      <c r="C11" s="406"/>
      <c r="D11" s="406"/>
      <c r="E11" s="406"/>
      <c r="F11" s="406"/>
      <c r="G11" s="407"/>
      <c r="H11" s="56" t="s">
        <v>63</v>
      </c>
      <c r="I11" s="52" t="s">
        <v>17</v>
      </c>
      <c r="J11" s="68">
        <f>IF($I$9 = "筋力",基本!$C$5,IF($I$11 = "耐久力",基本!$C$6,IF($I$11 = "敏捷力",基本!$C$7,IF($I$11 = "知力",基本!$C$8,IF($I$11 = "判断力",基本!$C$9,IF($I$11 = "魅力",基本!$C$10,""))))))</f>
        <v>6</v>
      </c>
      <c r="L11" s="1"/>
    </row>
    <row r="12" spans="1:12">
      <c r="A12" s="28"/>
      <c r="B12" s="405"/>
      <c r="C12" s="406"/>
      <c r="D12" s="406"/>
      <c r="E12" s="406"/>
      <c r="F12" s="406"/>
      <c r="G12" s="407"/>
      <c r="H12" s="53" t="s">
        <v>73</v>
      </c>
      <c r="I12" s="52">
        <v>0</v>
      </c>
      <c r="J12" s="432" t="s">
        <v>65</v>
      </c>
      <c r="K12" s="433"/>
      <c r="L12" s="54">
        <f>IF($I$8=基本!$F$4,基本!$O$9,IF($I$8=基本!$F$13,基本!$O$18,IF($I$8=基本!$F$22,基本!$O$27,IF($I$8=基本!$F$31,基本!$O$36,IF($I$8=基本!$F$40,基本!$O$45,0)))))</f>
        <v>5</v>
      </c>
    </row>
    <row r="13" spans="1:12">
      <c r="A13" s="28"/>
      <c r="B13" s="408"/>
      <c r="C13" s="406"/>
      <c r="D13" s="406"/>
      <c r="E13" s="406"/>
      <c r="F13" s="406"/>
      <c r="G13" s="407"/>
      <c r="H13" s="57" t="s">
        <v>128</v>
      </c>
      <c r="I13" s="52">
        <v>1</v>
      </c>
      <c r="J13" s="53" t="s">
        <v>54</v>
      </c>
      <c r="K13" s="52">
        <v>8</v>
      </c>
    </row>
    <row r="14" spans="1:12">
      <c r="A14" s="28"/>
      <c r="B14" s="405"/>
      <c r="C14" s="406"/>
      <c r="D14" s="406"/>
      <c r="E14" s="406"/>
      <c r="F14" s="406"/>
      <c r="G14" s="407"/>
      <c r="H14" s="53" t="s">
        <v>61</v>
      </c>
      <c r="I14" s="108">
        <v>3</v>
      </c>
      <c r="J14" s="53" t="s">
        <v>54</v>
      </c>
      <c r="K14" s="108">
        <v>6</v>
      </c>
    </row>
    <row r="15" spans="1:12">
      <c r="A15" s="30"/>
      <c r="B15" s="417" t="s">
        <v>262</v>
      </c>
      <c r="C15" s="418"/>
      <c r="D15" s="418"/>
      <c r="E15" s="418"/>
      <c r="F15" s="418"/>
      <c r="G15" s="419"/>
      <c r="H15" s="53" t="s">
        <v>74</v>
      </c>
      <c r="I15" s="52" t="s">
        <v>115</v>
      </c>
    </row>
    <row r="16" spans="1:12" ht="14.25" thickBot="1">
      <c r="A16" s="22" t="s">
        <v>58</v>
      </c>
      <c r="E16" s="3"/>
      <c r="H16" s="73" t="s">
        <v>259</v>
      </c>
      <c r="I16" s="129">
        <v>1</v>
      </c>
      <c r="J16" s="128" t="s">
        <v>54</v>
      </c>
      <c r="K16" s="129">
        <v>6</v>
      </c>
      <c r="L16" s="129" t="s">
        <v>109</v>
      </c>
    </row>
    <row r="17" spans="1:11" ht="18.75" customHeight="1" thickBot="1">
      <c r="A17" s="445" t="str">
        <f>$B$2</f>
        <v>チル・クローズ</v>
      </c>
      <c r="B17" s="446"/>
      <c r="C17" s="447"/>
      <c r="D17" s="5" t="s">
        <v>3</v>
      </c>
      <c r="E17" s="38" t="s">
        <v>2</v>
      </c>
      <c r="F17" s="39" t="s">
        <v>46</v>
      </c>
      <c r="G17" s="9" t="s">
        <v>47</v>
      </c>
    </row>
    <row r="18" spans="1:11" ht="38.25" customHeight="1">
      <c r="A18" s="424" t="s">
        <v>1</v>
      </c>
      <c r="B18" s="6" t="s">
        <v>51</v>
      </c>
      <c r="C18" s="24" t="str">
        <f>$K$9</f>
        <v>反応</v>
      </c>
      <c r="D18" s="7" t="str">
        <f>$J$9+$L$10+$I$10 &amp; "+1d20"</f>
        <v>18+1d20</v>
      </c>
      <c r="E18" s="7" t="str">
        <f>$J$9+$L$10+2+$I$10 &amp; "+1d20"</f>
        <v>20+1d20</v>
      </c>
      <c r="F18" s="7" t="str">
        <f>$J$9+$L$10+$I$10 &amp; "+1d20" &amp; " ※"</f>
        <v>18+1d20 ※</v>
      </c>
      <c r="G18" s="37" t="str">
        <f>$J$9+$L$10+$I$10+2 &amp; "+1d20" &amp; " ※"</f>
        <v>20+1d20 ※</v>
      </c>
    </row>
    <row r="19" spans="1:11" ht="29.25" customHeight="1">
      <c r="A19" s="425"/>
      <c r="B19" s="130" t="s">
        <v>131</v>
      </c>
      <c r="C19" s="59" t="str">
        <f>IF($I$15 = 0,"", $I$15)</f>
        <v>冷気</v>
      </c>
      <c r="D19" s="8" t="str">
        <f>$J$11+$L$12+$I$12 &amp; "+" &amp; $I$13 &amp; "d" &amp; $K$13 &amp; " ☆"</f>
        <v>11+1d8 ☆</v>
      </c>
      <c r="E19" s="8" t="str">
        <f>$J$11+$L$12+$I$12 &amp; "+" &amp; $I$13 &amp; "d" &amp; $K$13 &amp; " ☆"</f>
        <v>11+1d8 ☆</v>
      </c>
      <c r="F19" s="8" t="str">
        <f>$J$11+$L$12+$I$12 &amp; "+" &amp; $I$13 &amp; "d" &amp; $K$13 &amp; " ☆"</f>
        <v>11+1d8 ☆</v>
      </c>
      <c r="G19" s="121" t="str">
        <f>$J$11+$L$12+$I$12 &amp; "+" &amp; $I$13 &amp; "d" &amp; $K$13 &amp; " ☆"</f>
        <v>11+1d8 ☆</v>
      </c>
      <c r="I19"/>
      <c r="J19"/>
      <c r="K19"/>
    </row>
    <row r="20" spans="1:11" ht="29.25" customHeight="1" thickBot="1">
      <c r="A20" s="441"/>
      <c r="B20" s="64" t="s">
        <v>4</v>
      </c>
      <c r="C20" s="65" t="str">
        <f>IF($I$15 = 0,"", $I$15)</f>
        <v>冷気</v>
      </c>
      <c r="D20" s="66" t="str">
        <f>$J$11+$L$12+$I$12+($I$13*$K$13) &amp; IF($I$14 = 0,"","+" &amp; $I$14 &amp; "d" &amp; $K$14) &amp; " ☆"</f>
        <v>19+3d6 ☆</v>
      </c>
      <c r="E20" s="66" t="str">
        <f>$J$11+$L$12+$I$12+($I$13*$K$13) &amp; IF($I$14 = 0,"","+" &amp; $I$14 &amp; "d" &amp; $K$14) &amp; " ☆"</f>
        <v>19+3d6 ☆</v>
      </c>
      <c r="F20" s="66" t="str">
        <f>$J$11+$L$12+$I$12+($I$13*$K$13) &amp; IF($I$14 = 0,"","+" &amp; $I$14 &amp; "d" &amp; $K$14) &amp; " ☆"</f>
        <v>19+3d6 ☆</v>
      </c>
      <c r="G20" s="122" t="str">
        <f>$J$11+$L$12+$I$12+($I$13*$K$13) &amp; IF($I$14 = 0,"","+" &amp; $I$14 &amp; "d" &amp; $K$14) &amp; " ☆"</f>
        <v>19+3d6 ☆</v>
      </c>
      <c r="I20"/>
      <c r="J20"/>
      <c r="K20"/>
    </row>
    <row r="21" spans="1:11" ht="29.25" customHeight="1">
      <c r="A21" s="429" t="s">
        <v>324</v>
      </c>
      <c r="B21" s="136" t="s">
        <v>5</v>
      </c>
      <c r="C21" s="133" t="str">
        <f>IF($L$16 = 0,"", $L$16)</f>
        <v>死霊</v>
      </c>
      <c r="D21" s="134" t="str">
        <f>$J$11+$L$12+$I$12 &amp; "+" &amp; IF($K$13=$K$16,($I$13+1) &amp; "d" &amp; $K$13,$I$13 &amp; "d" &amp; $K$13 &amp; "+" &amp; $I$16 &amp; "d" &amp; $K$16) &amp; IF($I$7="爆発"," ★",IF($I$7="噴射"," ★","")) &amp; " ☆"</f>
        <v>11+1d8+1d6 ☆</v>
      </c>
      <c r="E21" s="134" t="str">
        <f>$J$11+$L$12+$I$12 &amp; "+" &amp; IF($K$13=$K$16,($I$13+1) &amp; "d" &amp; $K$13,$I$13 &amp; "d" &amp; $K$13 &amp; "+" &amp; $I$16 &amp; "d" &amp; $K$16) &amp; IF($I$7="爆発"," ★",IF($I$7="噴射"," ★","")) &amp; " ☆"</f>
        <v>11+1d8+1d6 ☆</v>
      </c>
      <c r="F21" s="134" t="str">
        <f>$J$11+$L$12+$I$12 &amp; "+" &amp; IF($K$13=$K$16,($I$13+1) &amp; "d" &amp; $K$13,$I$13 &amp; "d" &amp; $K$13 &amp; "+" &amp; $I$16 &amp; "d" &amp; $K$16) &amp; IF($I$7="爆発"," ★",IF($I$7="噴射"," ★","")) &amp; " ☆"</f>
        <v>11+1d8+1d6 ☆</v>
      </c>
      <c r="G21" s="135" t="str">
        <f>$J$11+$L$12+$I$12 &amp; "+" &amp; IF($K$13=$K$16,($I$13+1) &amp; "d" &amp; $K$13,$I$13 &amp; "d" &amp; $K$13 &amp; "+" &amp; $I$16 &amp; "d" &amp; $K$16) &amp; IF($I$7="爆発"," ★",IF($I$7="噴射"," ★","")) &amp; " ☆"</f>
        <v>11+1d8+1d6 ☆</v>
      </c>
      <c r="I21"/>
      <c r="J21"/>
      <c r="K21"/>
    </row>
    <row r="22" spans="1:11" ht="29.25" customHeight="1" thickBot="1">
      <c r="A22" s="431"/>
      <c r="B22" s="125" t="s">
        <v>4</v>
      </c>
      <c r="C22" s="126" t="str">
        <f>IF($L$16 = 0,"", $L$16)</f>
        <v>死霊</v>
      </c>
      <c r="D22" s="123" t="str">
        <f>$J$11+$L$12+$I$12+($I$13*$K$13)+($I$16*$K$16) &amp; IF($I$14 = 0,"","+" &amp; $I$14 &amp; "d" &amp; $K$14) &amp; IF($I$7="爆発"," ★",IF($I$7="噴射"," ★","")) &amp; " ☆"</f>
        <v>25+3d6 ☆</v>
      </c>
      <c r="E22" s="123" t="str">
        <f>$J$11+$L$12+$I$12+($I$13*$K$13)+($I$16*$K$16) &amp; IF($I$14 = 0,"","+" &amp; $I$14 &amp; "d" &amp; $K$14) &amp; IF($I$7="爆発"," ★",IF($I$7="噴射"," ★","")) &amp; " ☆"</f>
        <v>25+3d6 ☆</v>
      </c>
      <c r="F22" s="123" t="str">
        <f>$J$11+$L$12+$I$12+($I$13*$K$13)+($I$16*$K$16) &amp; IF($I$14 = 0,"","+" &amp; $I$14 &amp; "d" &amp; $K$14) &amp; IF($I$7="爆発"," ★",IF($I$7="噴射"," ★","")) &amp; " ☆"</f>
        <v>25+3d6 ☆</v>
      </c>
      <c r="G22" s="124" t="str">
        <f>$J$11+$L$12+$I$12+($I$13*$K$13)+($I$16*$K$16) &amp; IF($I$14 = 0,"","+" &amp; $I$14 &amp; "d" &amp; $K$14) &amp; IF($I$7="爆発"," ★",IF($I$7="噴射"," ★","")) &amp; " ☆"</f>
        <v>25+3d6 ☆</v>
      </c>
      <c r="I22"/>
      <c r="J22"/>
      <c r="K22"/>
    </row>
    <row r="23" spans="1:11" ht="24" customHeight="1">
      <c r="A23" s="409" t="s">
        <v>101</v>
      </c>
      <c r="B23" s="409"/>
      <c r="C23" s="409"/>
      <c r="D23" s="409"/>
      <c r="E23" s="409"/>
      <c r="F23" s="409"/>
      <c r="G23" s="409"/>
      <c r="I23"/>
      <c r="J23"/>
      <c r="K23"/>
    </row>
    <row r="24" spans="1:11" ht="13.5" customHeight="1">
      <c r="A24" s="420" t="s">
        <v>330</v>
      </c>
      <c r="B24" s="420"/>
      <c r="C24" s="420"/>
      <c r="D24" s="420"/>
      <c r="E24" s="420"/>
      <c r="F24" s="420"/>
      <c r="G24" s="420"/>
      <c r="I24"/>
      <c r="J24"/>
      <c r="K24"/>
    </row>
    <row r="25" spans="1:11" ht="13.5" customHeight="1">
      <c r="A25" s="410" t="s">
        <v>331</v>
      </c>
      <c r="B25" s="410"/>
      <c r="C25" s="410"/>
      <c r="D25" s="410"/>
      <c r="E25" s="410"/>
      <c r="F25" s="410"/>
      <c r="G25" s="410"/>
    </row>
    <row r="26" spans="1:11" ht="24" customHeight="1">
      <c r="A26" s="409" t="s">
        <v>182</v>
      </c>
      <c r="B26" s="409"/>
      <c r="C26" s="409"/>
      <c r="D26" s="409"/>
      <c r="E26" s="409"/>
      <c r="F26" s="409"/>
      <c r="G26" s="409"/>
      <c r="I26"/>
      <c r="J26"/>
      <c r="K26"/>
    </row>
    <row r="27" spans="1:11">
      <c r="A27" s="410" t="s">
        <v>260</v>
      </c>
      <c r="B27" s="410"/>
      <c r="C27" s="410"/>
      <c r="D27" s="410"/>
      <c r="E27" s="410"/>
      <c r="F27" s="410"/>
      <c r="G27" s="410"/>
    </row>
    <row r="28" spans="1:11">
      <c r="A28" s="410" t="s">
        <v>329</v>
      </c>
      <c r="B28" s="410"/>
      <c r="C28" s="410"/>
      <c r="D28" s="410"/>
      <c r="E28" s="410"/>
      <c r="F28" s="410"/>
      <c r="G28" s="410"/>
    </row>
    <row r="29" spans="1:11">
      <c r="A29" s="412"/>
      <c r="B29" s="412"/>
      <c r="C29" s="412"/>
      <c r="D29" s="412"/>
      <c r="E29" s="412"/>
      <c r="F29" s="412"/>
      <c r="G29" s="412"/>
    </row>
    <row r="30" spans="1:11">
      <c r="A30" s="414" t="s">
        <v>60</v>
      </c>
      <c r="B30" s="415"/>
      <c r="C30" s="415"/>
      <c r="D30" s="415"/>
      <c r="E30" s="415"/>
      <c r="F30" s="415"/>
      <c r="G30" s="416"/>
    </row>
    <row r="31" spans="1:11">
      <c r="A31" s="405"/>
      <c r="B31" s="406"/>
      <c r="C31" s="406"/>
      <c r="D31" s="406"/>
      <c r="E31" s="406"/>
      <c r="F31" s="406"/>
      <c r="G31" s="407"/>
    </row>
    <row r="32" spans="1:11">
      <c r="A32" s="405" t="s">
        <v>338</v>
      </c>
      <c r="B32" s="406"/>
      <c r="C32" s="406"/>
      <c r="D32" s="406"/>
      <c r="E32" s="406"/>
      <c r="F32" s="406"/>
      <c r="G32" s="407"/>
    </row>
    <row r="33" spans="1:12" s="1" customFormat="1">
      <c r="A33" s="405" t="s">
        <v>394</v>
      </c>
      <c r="B33" s="406"/>
      <c r="C33" s="406"/>
      <c r="D33" s="406"/>
      <c r="E33" s="406"/>
      <c r="F33" s="406"/>
      <c r="G33" s="407"/>
      <c r="L33"/>
    </row>
    <row r="34" spans="1:12" s="1" customFormat="1">
      <c r="A34" s="405"/>
      <c r="B34" s="406"/>
      <c r="C34" s="406"/>
      <c r="D34" s="406"/>
      <c r="E34" s="406"/>
      <c r="F34" s="406"/>
      <c r="G34" s="407"/>
      <c r="L34"/>
    </row>
    <row r="35" spans="1:12" s="1" customFormat="1">
      <c r="A35" s="405" t="s">
        <v>263</v>
      </c>
      <c r="B35" s="406"/>
      <c r="C35" s="406"/>
      <c r="D35" s="406"/>
      <c r="E35" s="406"/>
      <c r="F35" s="406"/>
      <c r="G35" s="407"/>
      <c r="L35"/>
    </row>
    <row r="36" spans="1:12" s="1" customFormat="1">
      <c r="A36" s="405" t="s">
        <v>395</v>
      </c>
      <c r="B36" s="406"/>
      <c r="C36" s="406"/>
      <c r="D36" s="406"/>
      <c r="E36" s="406"/>
      <c r="F36" s="406"/>
      <c r="G36" s="407"/>
      <c r="L36"/>
    </row>
    <row r="37" spans="1:12" s="1" customFormat="1">
      <c r="A37" s="405" t="s">
        <v>339</v>
      </c>
      <c r="B37" s="406"/>
      <c r="C37" s="406"/>
      <c r="D37" s="406"/>
      <c r="E37" s="406"/>
      <c r="F37" s="406"/>
      <c r="G37" s="407"/>
      <c r="L37"/>
    </row>
    <row r="38" spans="1:12" s="1" customFormat="1">
      <c r="A38" s="405"/>
      <c r="B38" s="406"/>
      <c r="C38" s="406"/>
      <c r="D38" s="406"/>
      <c r="E38" s="406"/>
      <c r="F38" s="406"/>
      <c r="G38" s="407"/>
      <c r="L38"/>
    </row>
    <row r="39" spans="1:12" s="1" customFormat="1">
      <c r="A39" s="405" t="s">
        <v>396</v>
      </c>
      <c r="B39" s="406"/>
      <c r="C39" s="406"/>
      <c r="D39" s="406"/>
      <c r="E39" s="406"/>
      <c r="F39" s="406"/>
      <c r="G39" s="407"/>
      <c r="L39"/>
    </row>
    <row r="40" spans="1:12" s="1" customFormat="1">
      <c r="A40" s="405"/>
      <c r="B40" s="406"/>
      <c r="C40" s="406"/>
      <c r="D40" s="406"/>
      <c r="E40" s="406"/>
      <c r="F40" s="406"/>
      <c r="G40" s="407"/>
      <c r="L40"/>
    </row>
    <row r="41" spans="1:12" s="1" customFormat="1">
      <c r="A41" s="405"/>
      <c r="B41" s="406"/>
      <c r="C41" s="406"/>
      <c r="D41" s="406"/>
      <c r="E41" s="406"/>
      <c r="F41" s="406"/>
      <c r="G41" s="407"/>
      <c r="L41"/>
    </row>
    <row r="42" spans="1:12" s="1" customFormat="1">
      <c r="A42" s="405"/>
      <c r="B42" s="406"/>
      <c r="C42" s="406"/>
      <c r="D42" s="406"/>
      <c r="E42" s="406"/>
      <c r="F42" s="406"/>
      <c r="G42" s="407"/>
      <c r="L42"/>
    </row>
    <row r="43" spans="1:12" s="1" customFormat="1">
      <c r="A43" s="405"/>
      <c r="B43" s="406"/>
      <c r="C43" s="406"/>
      <c r="D43" s="406"/>
      <c r="E43" s="406"/>
      <c r="F43" s="406"/>
      <c r="G43" s="407"/>
      <c r="L43"/>
    </row>
    <row r="44" spans="1:12" s="1" customFormat="1">
      <c r="A44" s="405"/>
      <c r="B44" s="406"/>
      <c r="C44" s="406"/>
      <c r="D44" s="406"/>
      <c r="E44" s="406"/>
      <c r="F44" s="406"/>
      <c r="G44" s="407"/>
      <c r="L44"/>
    </row>
    <row r="45" spans="1:12" s="1" customFormat="1">
      <c r="A45" s="405"/>
      <c r="B45" s="406"/>
      <c r="C45" s="406"/>
      <c r="D45" s="406"/>
      <c r="E45" s="406"/>
      <c r="F45" s="406"/>
      <c r="G45" s="407"/>
      <c r="L45"/>
    </row>
    <row r="46" spans="1:12" s="1" customFormat="1">
      <c r="A46" s="411"/>
      <c r="B46" s="412"/>
      <c r="C46" s="412"/>
      <c r="D46" s="412"/>
      <c r="E46" s="412"/>
      <c r="F46" s="412"/>
      <c r="G46" s="413"/>
      <c r="L46"/>
    </row>
    <row r="47" spans="1:12" s="1" customFormat="1" ht="21">
      <c r="A47" s="146" t="s">
        <v>35</v>
      </c>
      <c r="B47" s="147">
        <f>$B$1</f>
        <v>3</v>
      </c>
      <c r="C47" s="148" t="s">
        <v>48</v>
      </c>
      <c r="D47" s="149" t="str">
        <f>$E$1</f>
        <v>遭遇毎</v>
      </c>
      <c r="E47" s="442" t="str">
        <f>$B$2</f>
        <v>チル・クローズ</v>
      </c>
      <c r="F47" s="443"/>
      <c r="G47" s="444"/>
      <c r="L47"/>
    </row>
  </sheetData>
  <mergeCells count="45">
    <mergeCell ref="A26:G26"/>
    <mergeCell ref="J10:K10"/>
    <mergeCell ref="B11:G11"/>
    <mergeCell ref="B1:C1"/>
    <mergeCell ref="F1:G1"/>
    <mergeCell ref="B2:G2"/>
    <mergeCell ref="B4:G4"/>
    <mergeCell ref="B5:G5"/>
    <mergeCell ref="B6:D6"/>
    <mergeCell ref="B7:D7"/>
    <mergeCell ref="B8:G8"/>
    <mergeCell ref="B9:G9"/>
    <mergeCell ref="B10:G10"/>
    <mergeCell ref="A40:G40"/>
    <mergeCell ref="A29:G29"/>
    <mergeCell ref="B12:G12"/>
    <mergeCell ref="J12:K12"/>
    <mergeCell ref="B13:G13"/>
    <mergeCell ref="B14:G14"/>
    <mergeCell ref="B15:G15"/>
    <mergeCell ref="A24:G24"/>
    <mergeCell ref="A25:G25"/>
    <mergeCell ref="A17:C17"/>
    <mergeCell ref="A36:G36"/>
    <mergeCell ref="A37:G37"/>
    <mergeCell ref="A38:G38"/>
    <mergeCell ref="A27:G27"/>
    <mergeCell ref="A28:G28"/>
    <mergeCell ref="A21:A22"/>
    <mergeCell ref="A30:G30"/>
    <mergeCell ref="A18:A20"/>
    <mergeCell ref="A23:G23"/>
    <mergeCell ref="A46:G46"/>
    <mergeCell ref="E47:G47"/>
    <mergeCell ref="A41:G41"/>
    <mergeCell ref="A42:G42"/>
    <mergeCell ref="A43:G43"/>
    <mergeCell ref="A44:G44"/>
    <mergeCell ref="A45:G45"/>
    <mergeCell ref="A34:G34"/>
    <mergeCell ref="A31:G31"/>
    <mergeCell ref="A32:G32"/>
    <mergeCell ref="A33:G33"/>
    <mergeCell ref="A35:G35"/>
    <mergeCell ref="A39:G3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49"/>
  <sheetViews>
    <sheetView topLeftCell="A31" zoomScaleNormal="100"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150" t="s">
        <v>35</v>
      </c>
      <c r="B1" s="448">
        <v>7</v>
      </c>
      <c r="C1" s="449"/>
      <c r="D1" s="151" t="s">
        <v>48</v>
      </c>
      <c r="E1" s="152" t="s">
        <v>69</v>
      </c>
      <c r="F1" s="450"/>
      <c r="G1" s="451"/>
      <c r="H1" s="23" t="s">
        <v>66</v>
      </c>
    </row>
    <row r="2" spans="1:12" ht="24.75" customHeight="1">
      <c r="A2" s="151" t="s">
        <v>0</v>
      </c>
      <c r="B2" s="452" t="s">
        <v>132</v>
      </c>
      <c r="C2" s="452"/>
      <c r="D2" s="452"/>
      <c r="E2" s="452"/>
      <c r="F2" s="452"/>
      <c r="G2" s="452"/>
      <c r="H2" s="23" t="s">
        <v>67</v>
      </c>
    </row>
    <row r="3" spans="1:12" ht="19.5" customHeight="1">
      <c r="A3" s="74" t="s">
        <v>59</v>
      </c>
      <c r="B3" s="1"/>
      <c r="C3" s="1"/>
      <c r="D3" s="1"/>
      <c r="I3" s="23"/>
    </row>
    <row r="4" spans="1:12">
      <c r="A4" s="25" t="s">
        <v>57</v>
      </c>
      <c r="B4" s="399" t="s">
        <v>190</v>
      </c>
      <c r="C4" s="400"/>
      <c r="D4" s="400"/>
      <c r="E4" s="400"/>
      <c r="F4" s="400"/>
      <c r="G4" s="401"/>
    </row>
    <row r="5" spans="1:12">
      <c r="A5" s="26" t="s">
        <v>45</v>
      </c>
      <c r="B5" s="399" t="s">
        <v>194</v>
      </c>
      <c r="C5" s="400"/>
      <c r="D5" s="400"/>
      <c r="E5" s="400"/>
      <c r="F5" s="400"/>
      <c r="G5" s="401"/>
    </row>
    <row r="6" spans="1:12">
      <c r="A6" s="26" t="s">
        <v>8</v>
      </c>
      <c r="B6" s="399" t="s">
        <v>6</v>
      </c>
      <c r="C6" s="400"/>
      <c r="D6" s="401"/>
      <c r="E6" s="70" t="s">
        <v>52</v>
      </c>
      <c r="F6" s="69" t="str">
        <f>$I$6</f>
        <v>遠隔範囲</v>
      </c>
      <c r="G6" s="181">
        <f>$J$6</f>
        <v>20</v>
      </c>
      <c r="H6" s="70" t="s">
        <v>52</v>
      </c>
      <c r="I6" s="71" t="s">
        <v>116</v>
      </c>
      <c r="J6" s="71">
        <v>20</v>
      </c>
    </row>
    <row r="7" spans="1:12" ht="14.25">
      <c r="A7" s="27" t="s">
        <v>7</v>
      </c>
      <c r="B7" s="399" t="s">
        <v>191</v>
      </c>
      <c r="C7" s="400"/>
      <c r="D7" s="401"/>
      <c r="E7" s="70" t="s">
        <v>94</v>
      </c>
      <c r="F7" s="69" t="str">
        <f>IF($I$7 = 0,"", $I$7)</f>
        <v>爆発</v>
      </c>
      <c r="G7" s="69">
        <f>IF($J$7 = 0,"", $J$7)</f>
        <v>1</v>
      </c>
      <c r="H7" s="70" t="s">
        <v>94</v>
      </c>
      <c r="I7" s="71" t="s">
        <v>95</v>
      </c>
      <c r="J7" s="71">
        <v>1</v>
      </c>
    </row>
    <row r="8" spans="1:12">
      <c r="A8" s="27" t="s">
        <v>9</v>
      </c>
      <c r="B8" s="399" t="s">
        <v>133</v>
      </c>
      <c r="C8" s="400"/>
      <c r="D8" s="400"/>
      <c r="E8" s="400"/>
      <c r="F8" s="400"/>
      <c r="G8" s="401"/>
      <c r="H8" s="70" t="s">
        <v>127</v>
      </c>
      <c r="I8" s="71" t="s">
        <v>117</v>
      </c>
      <c r="J8" s="23" t="s">
        <v>77</v>
      </c>
    </row>
    <row r="9" spans="1:12">
      <c r="A9" s="29" t="s">
        <v>10</v>
      </c>
      <c r="B9" s="402" t="s">
        <v>134</v>
      </c>
      <c r="C9" s="403"/>
      <c r="D9" s="403"/>
      <c r="E9" s="403"/>
      <c r="F9" s="403"/>
      <c r="G9" s="404"/>
      <c r="H9" s="70" t="s">
        <v>62</v>
      </c>
      <c r="I9" s="71" t="s">
        <v>17</v>
      </c>
      <c r="J9" s="69">
        <f>IF($I$9 = "筋力",基本!$C$5,IF($I$9 = "耐久力",基本!$C$6,IF($I$9 = "敏捷力",基本!$C$7,IF($I$9 = "知力",基本!$C$8,IF($I$9 = "判断力",基本!$C$9,IF($I$9 = "魅力",基本!$C$10,""))))))</f>
        <v>6</v>
      </c>
      <c r="K9" s="71" t="s">
        <v>23</v>
      </c>
    </row>
    <row r="10" spans="1:12">
      <c r="A10" s="28"/>
      <c r="B10" s="405" t="s">
        <v>192</v>
      </c>
      <c r="C10" s="406"/>
      <c r="D10" s="406"/>
      <c r="E10" s="406"/>
      <c r="F10" s="406"/>
      <c r="G10" s="407"/>
      <c r="H10" s="70" t="s">
        <v>72</v>
      </c>
      <c r="I10" s="71">
        <v>0</v>
      </c>
      <c r="J10" s="432" t="s">
        <v>64</v>
      </c>
      <c r="K10" s="433"/>
      <c r="L10" s="69">
        <f>IF($I$8=基本!$F$4,基本!$O$7,IF($I$8=基本!$F$13,基本!$O$16,IF($I$8=基本!$F$22,基本!$O$25,IF($I$8=基本!$F$31,基本!$O$34,IF($I$8=基本!$F$40,基本!$O$43,0)))))</f>
        <v>12</v>
      </c>
    </row>
    <row r="11" spans="1:12">
      <c r="A11" s="28"/>
      <c r="B11" s="405" t="s">
        <v>193</v>
      </c>
      <c r="C11" s="406"/>
      <c r="D11" s="406"/>
      <c r="E11" s="406"/>
      <c r="F11" s="406"/>
      <c r="G11" s="407"/>
      <c r="H11" s="72" t="s">
        <v>63</v>
      </c>
      <c r="I11" s="71" t="s">
        <v>17</v>
      </c>
      <c r="J11" s="68">
        <f>IF($I$9 = "筋力",基本!$C$5,IF($I$11 = "耐久力",基本!$C$6,IF($I$11 = "敏捷力",基本!$C$7,IF($I$11 = "知力",基本!$C$8,IF($I$11 = "判断力",基本!$C$9,IF($I$11 = "魅力",基本!$C$10,""))))))</f>
        <v>6</v>
      </c>
      <c r="L11" s="1"/>
    </row>
    <row r="12" spans="1:12">
      <c r="A12" s="28"/>
      <c r="B12" s="405"/>
      <c r="C12" s="406"/>
      <c r="D12" s="406"/>
      <c r="E12" s="406"/>
      <c r="F12" s="406"/>
      <c r="G12" s="407"/>
      <c r="H12" s="70" t="s">
        <v>73</v>
      </c>
      <c r="I12" s="71">
        <v>0</v>
      </c>
      <c r="J12" s="432" t="s">
        <v>65</v>
      </c>
      <c r="K12" s="433"/>
      <c r="L12" s="69">
        <f>IF($I$8=基本!$F$4,基本!$O$9,IF($I$8=基本!$F$13,基本!$O$18,IF($I$8=基本!$F$22,基本!$O$27,IF($I$8=基本!$F$31,基本!$O$36,IF($I$8=基本!$F$40,基本!$O$45,0)))))</f>
        <v>5</v>
      </c>
    </row>
    <row r="13" spans="1:12">
      <c r="A13" s="28"/>
      <c r="B13" s="408"/>
      <c r="C13" s="406"/>
      <c r="D13" s="406"/>
      <c r="E13" s="406"/>
      <c r="F13" s="406"/>
      <c r="G13" s="407"/>
      <c r="H13" s="73" t="s">
        <v>128</v>
      </c>
      <c r="I13" s="71">
        <v>2</v>
      </c>
      <c r="J13" s="70" t="s">
        <v>54</v>
      </c>
      <c r="K13" s="71">
        <v>8</v>
      </c>
    </row>
    <row r="14" spans="1:12">
      <c r="A14" s="28"/>
      <c r="B14" s="405"/>
      <c r="C14" s="406"/>
      <c r="D14" s="406"/>
      <c r="E14" s="406"/>
      <c r="F14" s="406"/>
      <c r="G14" s="407"/>
      <c r="H14" s="70" t="s">
        <v>61</v>
      </c>
      <c r="I14" s="108">
        <v>3</v>
      </c>
      <c r="J14" s="70" t="s">
        <v>187</v>
      </c>
      <c r="K14" s="108">
        <v>6</v>
      </c>
    </row>
    <row r="15" spans="1:12">
      <c r="A15" s="30"/>
      <c r="B15" s="417" t="s">
        <v>262</v>
      </c>
      <c r="C15" s="418"/>
      <c r="D15" s="418"/>
      <c r="E15" s="418"/>
      <c r="F15" s="418"/>
      <c r="G15" s="419"/>
      <c r="H15" s="70" t="s">
        <v>74</v>
      </c>
      <c r="I15" s="71" t="s">
        <v>75</v>
      </c>
    </row>
    <row r="16" spans="1:12" ht="14.25" thickBot="1">
      <c r="A16" s="22" t="s">
        <v>58</v>
      </c>
      <c r="E16" s="3"/>
      <c r="H16" s="73" t="s">
        <v>259</v>
      </c>
      <c r="I16" s="129">
        <v>1</v>
      </c>
      <c r="J16" s="128" t="s">
        <v>54</v>
      </c>
      <c r="K16" s="129">
        <v>6</v>
      </c>
      <c r="L16" s="129" t="s">
        <v>109</v>
      </c>
    </row>
    <row r="17" spans="1:11" ht="18.75" customHeight="1" thickBot="1">
      <c r="A17" s="445" t="str">
        <f>$B$2</f>
        <v>エネミーズ・アバウンド</v>
      </c>
      <c r="B17" s="446"/>
      <c r="C17" s="447"/>
      <c r="D17" s="5" t="s">
        <v>3</v>
      </c>
      <c r="E17" s="38" t="s">
        <v>2</v>
      </c>
      <c r="F17" s="39" t="s">
        <v>46</v>
      </c>
      <c r="G17" s="9" t="s">
        <v>47</v>
      </c>
    </row>
    <row r="18" spans="1:11" ht="38.25" customHeight="1">
      <c r="A18" s="424" t="s">
        <v>1</v>
      </c>
      <c r="B18" s="6" t="s">
        <v>51</v>
      </c>
      <c r="C18" s="24" t="str">
        <f>$K$9</f>
        <v>意志</v>
      </c>
      <c r="D18" s="7" t="str">
        <f>$J$9+$L$10+$I$10 &amp; "+1d20" &amp; IF($I$7="爆発"," ★",IF($I$7="噴射"," ★",""))</f>
        <v>18+1d20 ★</v>
      </c>
      <c r="E18" s="7" t="str">
        <f>$J$9+$L$10+2+$I$10 &amp; "+1d20" &amp; IF($I$7="爆発"," ★",IF($I$7="噴射"," ★",""))</f>
        <v>20+1d20 ★</v>
      </c>
      <c r="F18" s="7" t="str">
        <f>$J$9+$L$10+$I$10 &amp; "+1d20" &amp; IF($I$7="爆発"," ★※",IF($I$7="噴射"," ★※"," ※"))</f>
        <v>18+1d20 ★※</v>
      </c>
      <c r="G18" s="37" t="str">
        <f>$J$9+$L$10+$I$10+2 &amp; "+1d20" &amp; IF($I$7="爆発"," ★※",IF($I$7="噴射"," ★※"," ※"))</f>
        <v>20+1d20 ★※</v>
      </c>
    </row>
    <row r="19" spans="1:11" ht="21" customHeight="1">
      <c r="A19" s="425"/>
      <c r="B19" s="435" t="s">
        <v>5</v>
      </c>
      <c r="C19" s="59" t="str">
        <f>IF($I$15 = 0,"", $I$15)</f>
        <v>精神</v>
      </c>
      <c r="D19" s="8" t="str">
        <f>$J$11+$L$12+$I$12 &amp; "+" &amp; $I$13 &amp; "d" &amp; $K$13 &amp; " ☆"</f>
        <v>11+2d8 ☆</v>
      </c>
      <c r="E19" s="8" t="str">
        <f>$J$11+$L$12+$I$12 &amp; "+" &amp; $I$13 &amp; "d" &amp; $K$13 &amp; " ☆"</f>
        <v>11+2d8 ☆</v>
      </c>
      <c r="F19" s="8" t="str">
        <f>$J$11+$L$12+$I$12 &amp; "+" &amp; $I$13 &amp; "d" &amp; $K$13 &amp; " ☆"</f>
        <v>11+2d8 ☆</v>
      </c>
      <c r="G19" s="121" t="str">
        <f>$J$11+$L$12+$I$12 &amp; "+" &amp; $I$13 &amp; "d" &amp; $K$13 &amp; " ☆"</f>
        <v>11+2d8 ☆</v>
      </c>
      <c r="I19"/>
      <c r="J19"/>
      <c r="K19"/>
    </row>
    <row r="20" spans="1:11" ht="17.25" customHeight="1">
      <c r="A20" s="426"/>
      <c r="B20" s="436"/>
      <c r="C20" s="160" t="s">
        <v>179</v>
      </c>
      <c r="D20" s="161" t="s">
        <v>181</v>
      </c>
      <c r="E20" s="161" t="s">
        <v>180</v>
      </c>
      <c r="F20" s="161" t="s">
        <v>325</v>
      </c>
      <c r="G20" s="162" t="s">
        <v>180</v>
      </c>
      <c r="I20"/>
      <c r="J20"/>
      <c r="K20"/>
    </row>
    <row r="21" spans="1:11" ht="21" customHeight="1">
      <c r="A21" s="426"/>
      <c r="B21" s="427" t="s">
        <v>4</v>
      </c>
      <c r="C21" s="163" t="str">
        <f>IF($I$15 = 0,"", $I$15)</f>
        <v>精神</v>
      </c>
      <c r="D21" s="164" t="str">
        <f>$J$11+$L$12+$I$12+($I$13*$K$13) &amp; IF($I$14 = 0,"","+" &amp; $I$14 &amp; "d" &amp; $K$14) &amp; " ☆"</f>
        <v>27+3d6 ☆</v>
      </c>
      <c r="E21" s="164" t="str">
        <f>$J$11+$L$12+$I$12+($I$13*$K$13) &amp; IF($I$14 = 0,"","+" &amp; $I$14 &amp; "d" &amp; $K$14) &amp; " ☆"</f>
        <v>27+3d6 ☆</v>
      </c>
      <c r="F21" s="164" t="str">
        <f>$J$11+$L$12+$I$12+($I$13*$K$13) &amp; IF($I$14 = 0,"","+" &amp; $I$14 &amp; "d" &amp; $K$14) &amp; " ☆"</f>
        <v>27+3d6 ☆</v>
      </c>
      <c r="G21" s="165" t="str">
        <f>$J$11+$L$12+$I$12+($I$13*$K$13) &amp; IF($I$14 = 0,"","+" &amp; $I$14 &amp; "d" &amp; $K$14) &amp; " ☆"</f>
        <v>27+3d6 ☆</v>
      </c>
      <c r="I21"/>
      <c r="J21"/>
      <c r="K21"/>
    </row>
    <row r="22" spans="1:11" ht="21" customHeight="1" thickBot="1">
      <c r="A22" s="426"/>
      <c r="B22" s="434"/>
      <c r="C22" s="166" t="s">
        <v>179</v>
      </c>
      <c r="D22" s="167" t="str">
        <f>$J$11+$L$12+$I$12+($I$13*$K$13)-($I$13*2) &amp; IF($I$14 = 0,"","+" &amp; $I$14 &amp; "d" &amp; $K$14) &amp; " ☆"</f>
        <v>23+3d6 ☆</v>
      </c>
      <c r="E22" s="167" t="str">
        <f>$J$11+$L$12+$I$12+($I$13*$K$13)-($I$13*2) &amp; IF($I$14 = 0,"","+" &amp; $I$14 &amp; "d" &amp; $K$14) &amp; " ☆"</f>
        <v>23+3d6 ☆</v>
      </c>
      <c r="F22" s="167" t="str">
        <f>$J$11+$L$12+$I$12+($I$13*$K$13)-($I$13*2) &amp; IF($I$14 = 0,"","+" &amp; $I$14 &amp; "d" &amp; $K$14) &amp; " ☆"</f>
        <v>23+3d6 ☆</v>
      </c>
      <c r="G22" s="168" t="str">
        <f>$J$11+$L$12+$I$12+($I$13*$K$13)-($I$13*2) &amp; IF($I$14 = 0,"","+" &amp; $I$14 &amp; "d" &amp; $K$14) &amp; " ☆"</f>
        <v>23+3d6 ☆</v>
      </c>
      <c r="I22"/>
      <c r="J22"/>
      <c r="K22"/>
    </row>
    <row r="23" spans="1:11" ht="21" customHeight="1">
      <c r="A23" s="429" t="s">
        <v>324</v>
      </c>
      <c r="B23" s="437" t="s">
        <v>5</v>
      </c>
      <c r="C23" s="169" t="str">
        <f>IF($L$16 = 0,"", $L$16)</f>
        <v>死霊</v>
      </c>
      <c r="D23" s="134" t="str">
        <f>$J$11+$L$12+$I$12 &amp; "+" &amp; IF($K$13=$K$16,($I$13+1) &amp; "d" &amp; $K$13,$I$13 &amp; "d" &amp; $K$13 &amp; "+" &amp; $I$16 &amp; "d" &amp; $K$16) &amp; " ☆"</f>
        <v>11+2d8+1d6 ☆</v>
      </c>
      <c r="E23" s="134" t="str">
        <f>$J$11+$L$12+$I$12 &amp; "+" &amp; IF($K$13=$K$16,($I$13+1) &amp; "d" &amp; $K$13,$I$13 &amp; "d" &amp; $K$13 &amp; "+" &amp; $I$16 &amp; "d" &amp; $K$16) &amp; " ☆"</f>
        <v>11+2d8+1d6 ☆</v>
      </c>
      <c r="F23" s="134" t="str">
        <f>$J$11+$L$12+$I$12 &amp; "+" &amp; IF($K$13=$K$16,($I$13+1) &amp; "d" &amp; $K$13,$I$13 &amp; "d" &amp; $K$13 &amp; "+" &amp; $I$16 &amp; "d" &amp; $K$16) &amp; " ☆"</f>
        <v>11+2d8+1d6 ☆</v>
      </c>
      <c r="G23" s="135" t="str">
        <f>$J$11+$L$12+$I$12 &amp; "+" &amp; IF($K$13=$K$16,($I$13+1) &amp; "d" &amp; $K$13,$I$13 &amp; "d" &amp; $K$13 &amp; "+" &amp; $I$16 &amp; "d" &amp; $K$16) &amp; " ☆"</f>
        <v>11+2d8+1d6 ☆</v>
      </c>
      <c r="I23"/>
      <c r="J23"/>
      <c r="K23"/>
    </row>
    <row r="24" spans="1:11" ht="17.25" customHeight="1">
      <c r="A24" s="430"/>
      <c r="B24" s="436"/>
      <c r="C24" s="160" t="s">
        <v>179</v>
      </c>
      <c r="D24" s="161" t="s">
        <v>181</v>
      </c>
      <c r="E24" s="161" t="s">
        <v>180</v>
      </c>
      <c r="F24" s="161" t="s">
        <v>180</v>
      </c>
      <c r="G24" s="162" t="s">
        <v>180</v>
      </c>
      <c r="I24"/>
      <c r="J24"/>
      <c r="K24"/>
    </row>
    <row r="25" spans="1:11" ht="21" customHeight="1">
      <c r="A25" s="430"/>
      <c r="B25" s="427" t="s">
        <v>4</v>
      </c>
      <c r="C25" s="163" t="str">
        <f>IF($L$16 = 0,"", $L$16)</f>
        <v>死霊</v>
      </c>
      <c r="D25" s="164" t="str">
        <f>$J$11+$L$12+$I$12+($I$13*$K$13)+($I$16*$K$16) &amp; IF($I$14 = 0,"","+" &amp; $I$14 &amp; "d" &amp; $K$14) &amp; " ☆"</f>
        <v>33+3d6 ☆</v>
      </c>
      <c r="E25" s="164" t="str">
        <f>$J$11+$L$12+$I$12+($I$13*$K$13)+($I$16*$K$16) &amp; IF($I$14 = 0,"","+" &amp; $I$14 &amp; "d" &amp; $K$14) &amp; " ☆"</f>
        <v>33+3d6 ☆</v>
      </c>
      <c r="F25" s="164" t="str">
        <f>$J$11+$L$12+$I$12+($I$13*$K$13)+($I$16*$K$16) &amp; IF($I$14 = 0,"","+" &amp; $I$14 &amp; "d" &amp; $K$14) &amp; " ☆"</f>
        <v>33+3d6 ☆</v>
      </c>
      <c r="G25" s="165" t="str">
        <f>$J$11+$L$12+$I$12+($I$13*$K$13)+($I$16*$K$16) &amp; IF($I$14 = 0,"","+" &amp; $I$14 &amp; "d" &amp; $K$14) &amp; " ☆"</f>
        <v>33+3d6 ☆</v>
      </c>
      <c r="I25"/>
      <c r="J25"/>
      <c r="K25"/>
    </row>
    <row r="26" spans="1:11" ht="21" customHeight="1" thickBot="1">
      <c r="A26" s="431"/>
      <c r="B26" s="428"/>
      <c r="C26" s="166" t="s">
        <v>179</v>
      </c>
      <c r="D26" s="167" t="str">
        <f>$J$11+$L$12+$I$12+($I$13*$K$13)-($I$13*2)+($I$16*$K$16)-($I$16*2) &amp; IF($I$14 = 0,"","+" &amp; $I$14 &amp; "d" &amp; $K$14) &amp; " ☆"</f>
        <v>27+3d6 ☆</v>
      </c>
      <c r="E26" s="167" t="str">
        <f>$J$11+$L$12+$I$12+($I$13*$K$13)-($I$13*2)+($I$16*$K$16)-($I$16*2) &amp; IF($I$14 = 0,"","+" &amp; $I$14 &amp; "d" &amp; $K$14) &amp; " ☆"</f>
        <v>27+3d6 ☆</v>
      </c>
      <c r="F26" s="167" t="str">
        <f>$J$11+$L$12+$I$12+($I$13*$K$13)-($I$13*2)+($I$16*$K$16)-($I$16*2) &amp; IF($I$14 = 0,"","+" &amp; $I$14 &amp; "d" &amp; $K$14) &amp; " ☆"</f>
        <v>27+3d6 ☆</v>
      </c>
      <c r="G26" s="168" t="str">
        <f>$J$11+$L$12+$I$12+($I$13*$K$13)-($I$13*2)+($I$16*$K$16)-($I$16*2) &amp; IF($I$14 = 0,"","+" &amp; $I$14 &amp; "d" &amp; $K$14) &amp; " ☆"</f>
        <v>27+3d6 ☆</v>
      </c>
      <c r="I26"/>
      <c r="J26"/>
      <c r="K26"/>
    </row>
    <row r="27" spans="1:11" ht="24" customHeight="1">
      <c r="A27" s="409" t="s">
        <v>176</v>
      </c>
      <c r="B27" s="409"/>
      <c r="C27" s="409"/>
      <c r="D27" s="409"/>
      <c r="E27" s="409"/>
      <c r="F27" s="409"/>
      <c r="G27" s="409"/>
    </row>
    <row r="28" spans="1:11" ht="13.5" customHeight="1">
      <c r="A28" s="410" t="s">
        <v>177</v>
      </c>
      <c r="B28" s="410"/>
      <c r="C28" s="410"/>
      <c r="D28" s="410"/>
      <c r="E28" s="410"/>
      <c r="F28" s="410"/>
      <c r="G28" s="410"/>
    </row>
    <row r="29" spans="1:11" ht="13.5" customHeight="1">
      <c r="A29" s="406" t="s">
        <v>178</v>
      </c>
      <c r="B29" s="406"/>
      <c r="C29" s="406"/>
      <c r="D29" s="406"/>
      <c r="E29" s="406"/>
      <c r="F29" s="406"/>
      <c r="G29" s="406"/>
    </row>
    <row r="30" spans="1:11" ht="13.5" customHeight="1">
      <c r="A30" s="406" t="s">
        <v>332</v>
      </c>
      <c r="B30" s="406"/>
      <c r="C30" s="406"/>
      <c r="D30" s="406"/>
      <c r="E30" s="406"/>
      <c r="F30" s="406"/>
      <c r="G30" s="406"/>
    </row>
    <row r="31" spans="1:11" ht="13.5" customHeight="1">
      <c r="A31" s="406" t="s">
        <v>333</v>
      </c>
      <c r="B31" s="406"/>
      <c r="C31" s="406"/>
      <c r="D31" s="406"/>
      <c r="E31" s="406"/>
      <c r="F31" s="406"/>
      <c r="G31" s="406"/>
    </row>
    <row r="32" spans="1:11" ht="24" customHeight="1">
      <c r="A32" s="409" t="s">
        <v>101</v>
      </c>
      <c r="B32" s="409"/>
      <c r="C32" s="409"/>
      <c r="D32" s="409"/>
      <c r="E32" s="409"/>
      <c r="F32" s="409"/>
      <c r="G32" s="409"/>
      <c r="I32"/>
      <c r="J32"/>
      <c r="K32"/>
    </row>
    <row r="33" spans="1:12" ht="13.5" customHeight="1">
      <c r="A33" s="420" t="s">
        <v>330</v>
      </c>
      <c r="B33" s="420"/>
      <c r="C33" s="420"/>
      <c r="D33" s="420"/>
      <c r="E33" s="420"/>
      <c r="F33" s="420"/>
      <c r="G33" s="420"/>
      <c r="I33"/>
      <c r="J33"/>
      <c r="K33"/>
    </row>
    <row r="34" spans="1:12" ht="13.5" customHeight="1">
      <c r="A34" s="410" t="s">
        <v>331</v>
      </c>
      <c r="B34" s="410"/>
      <c r="C34" s="410"/>
      <c r="D34" s="410"/>
      <c r="E34" s="410"/>
      <c r="F34" s="410"/>
      <c r="G34" s="410"/>
    </row>
    <row r="35" spans="1:12" ht="24" customHeight="1">
      <c r="A35" s="409" t="s">
        <v>182</v>
      </c>
      <c r="B35" s="409"/>
      <c r="C35" s="409"/>
      <c r="D35" s="409"/>
      <c r="E35" s="409"/>
      <c r="F35" s="409"/>
      <c r="G35" s="409"/>
      <c r="I35"/>
      <c r="J35"/>
      <c r="K35"/>
    </row>
    <row r="36" spans="1:12">
      <c r="A36" s="410" t="s">
        <v>260</v>
      </c>
      <c r="B36" s="410"/>
      <c r="C36" s="410"/>
      <c r="D36" s="410"/>
      <c r="E36" s="410"/>
      <c r="F36" s="410"/>
      <c r="G36" s="410"/>
    </row>
    <row r="37" spans="1:12">
      <c r="A37" s="410" t="s">
        <v>329</v>
      </c>
      <c r="B37" s="410"/>
      <c r="C37" s="410"/>
      <c r="D37" s="410"/>
      <c r="E37" s="410"/>
      <c r="F37" s="410"/>
      <c r="G37" s="410"/>
    </row>
    <row r="38" spans="1:12">
      <c r="A38" s="109"/>
      <c r="B38" s="109"/>
      <c r="C38" s="109"/>
      <c r="D38" s="109"/>
      <c r="E38" s="109"/>
      <c r="F38" s="109"/>
      <c r="G38" s="109"/>
    </row>
    <row r="39" spans="1:12">
      <c r="A39" s="414" t="s">
        <v>60</v>
      </c>
      <c r="B39" s="415"/>
      <c r="C39" s="415"/>
      <c r="D39" s="415"/>
      <c r="E39" s="415"/>
      <c r="F39" s="415"/>
      <c r="G39" s="416"/>
    </row>
    <row r="40" spans="1:12" s="1" customFormat="1">
      <c r="A40" s="405" t="s">
        <v>397</v>
      </c>
      <c r="B40" s="406"/>
      <c r="C40" s="406"/>
      <c r="D40" s="406"/>
      <c r="E40" s="406"/>
      <c r="F40" s="406"/>
      <c r="G40" s="407"/>
      <c r="L40"/>
    </row>
    <row r="41" spans="1:12" s="1" customFormat="1">
      <c r="A41" s="405" t="s">
        <v>398</v>
      </c>
      <c r="B41" s="406"/>
      <c r="C41" s="406"/>
      <c r="D41" s="406"/>
      <c r="E41" s="406"/>
      <c r="F41" s="406"/>
      <c r="G41" s="407"/>
      <c r="L41"/>
    </row>
    <row r="42" spans="1:12" s="1" customFormat="1">
      <c r="A42" s="405" t="s">
        <v>399</v>
      </c>
      <c r="B42" s="406"/>
      <c r="C42" s="406"/>
      <c r="D42" s="406"/>
      <c r="E42" s="406"/>
      <c r="F42" s="406"/>
      <c r="G42" s="407"/>
      <c r="L42"/>
    </row>
    <row r="43" spans="1:12" s="1" customFormat="1">
      <c r="A43" s="405"/>
      <c r="B43" s="406"/>
      <c r="C43" s="406"/>
      <c r="D43" s="406"/>
      <c r="E43" s="406"/>
      <c r="F43" s="406"/>
      <c r="G43" s="407"/>
      <c r="L43"/>
    </row>
    <row r="44" spans="1:12" s="1" customFormat="1">
      <c r="A44" s="405"/>
      <c r="B44" s="406"/>
      <c r="C44" s="406"/>
      <c r="D44" s="406"/>
      <c r="E44" s="406"/>
      <c r="F44" s="406"/>
      <c r="G44" s="407"/>
      <c r="L44"/>
    </row>
    <row r="45" spans="1:12" s="1" customFormat="1">
      <c r="A45" s="405" t="s">
        <v>272</v>
      </c>
      <c r="B45" s="406"/>
      <c r="C45" s="406"/>
      <c r="D45" s="406"/>
      <c r="E45" s="406"/>
      <c r="F45" s="406"/>
      <c r="G45" s="407"/>
      <c r="L45"/>
    </row>
    <row r="46" spans="1:12" s="1" customFormat="1">
      <c r="A46" s="405" t="s">
        <v>341</v>
      </c>
      <c r="B46" s="406"/>
      <c r="C46" s="406"/>
      <c r="D46" s="406"/>
      <c r="E46" s="406"/>
      <c r="F46" s="406"/>
      <c r="G46" s="407"/>
      <c r="L46"/>
    </row>
    <row r="47" spans="1:12" s="1" customFormat="1">
      <c r="A47" s="405"/>
      <c r="B47" s="406"/>
      <c r="C47" s="406"/>
      <c r="D47" s="406"/>
      <c r="E47" s="406"/>
      <c r="F47" s="406"/>
      <c r="G47" s="407"/>
      <c r="L47"/>
    </row>
    <row r="48" spans="1:12" s="1" customFormat="1">
      <c r="A48" s="411"/>
      <c r="B48" s="412"/>
      <c r="C48" s="412"/>
      <c r="D48" s="412"/>
      <c r="E48" s="412"/>
      <c r="F48" s="412"/>
      <c r="G48" s="413"/>
      <c r="L48"/>
    </row>
    <row r="49" spans="1:12" s="1" customFormat="1" ht="21">
      <c r="A49" s="146" t="s">
        <v>35</v>
      </c>
      <c r="B49" s="147">
        <f>$B$1</f>
        <v>7</v>
      </c>
      <c r="C49" s="148" t="s">
        <v>48</v>
      </c>
      <c r="D49" s="149" t="str">
        <f>$E$1</f>
        <v>遭遇毎</v>
      </c>
      <c r="E49" s="442" t="str">
        <f>$B$2</f>
        <v>エネミーズ・アバウンド</v>
      </c>
      <c r="F49" s="443"/>
      <c r="G49" s="444"/>
      <c r="L49"/>
    </row>
  </sheetData>
  <mergeCells count="46">
    <mergeCell ref="E49:G49"/>
    <mergeCell ref="A48:G48"/>
    <mergeCell ref="A39:G39"/>
    <mergeCell ref="A40:G40"/>
    <mergeCell ref="A41:G41"/>
    <mergeCell ref="A42:G42"/>
    <mergeCell ref="A43:G43"/>
    <mergeCell ref="A44:G44"/>
    <mergeCell ref="A45:G45"/>
    <mergeCell ref="A46:G46"/>
    <mergeCell ref="A47:G47"/>
    <mergeCell ref="J10:K10"/>
    <mergeCell ref="B11:G11"/>
    <mergeCell ref="B12:G12"/>
    <mergeCell ref="A17:C17"/>
    <mergeCell ref="A30:G30"/>
    <mergeCell ref="A18:A22"/>
    <mergeCell ref="B19:B20"/>
    <mergeCell ref="B21:B22"/>
    <mergeCell ref="A23:A26"/>
    <mergeCell ref="B23:B24"/>
    <mergeCell ref="B25:B26"/>
    <mergeCell ref="J12:K12"/>
    <mergeCell ref="B13:G13"/>
    <mergeCell ref="B14:G14"/>
    <mergeCell ref="B15:G15"/>
    <mergeCell ref="A27:G27"/>
    <mergeCell ref="A35:G35"/>
    <mergeCell ref="A36:G36"/>
    <mergeCell ref="A37:G37"/>
    <mergeCell ref="A28:G28"/>
    <mergeCell ref="A29:G29"/>
    <mergeCell ref="A31:G31"/>
    <mergeCell ref="A32:G32"/>
    <mergeCell ref="A33:G33"/>
    <mergeCell ref="A34:G34"/>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0"/>
  <sheetViews>
    <sheetView topLeftCell="A16" workbookViewId="0">
      <selection activeCell="A30" sqref="A30:XFD32"/>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150" t="s">
        <v>35</v>
      </c>
      <c r="B1" s="448">
        <v>11</v>
      </c>
      <c r="C1" s="449"/>
      <c r="D1" s="151" t="s">
        <v>48</v>
      </c>
      <c r="E1" s="152" t="s">
        <v>69</v>
      </c>
      <c r="F1" s="450"/>
      <c r="G1" s="451"/>
      <c r="H1" s="23" t="s">
        <v>66</v>
      </c>
    </row>
    <row r="2" spans="1:12" ht="24.75" customHeight="1">
      <c r="A2" s="151" t="s">
        <v>0</v>
      </c>
      <c r="B2" s="452" t="s">
        <v>342</v>
      </c>
      <c r="C2" s="452"/>
      <c r="D2" s="452"/>
      <c r="E2" s="452"/>
      <c r="F2" s="452"/>
      <c r="G2" s="452"/>
      <c r="H2" s="23" t="s">
        <v>67</v>
      </c>
    </row>
    <row r="3" spans="1:12" ht="19.5" customHeight="1">
      <c r="A3" s="74" t="s">
        <v>59</v>
      </c>
      <c r="B3" s="1"/>
      <c r="C3" s="1"/>
      <c r="D3" s="1"/>
      <c r="I3" s="23"/>
    </row>
    <row r="4" spans="1:12">
      <c r="A4" s="25" t="s">
        <v>57</v>
      </c>
      <c r="B4" s="399" t="s">
        <v>211</v>
      </c>
      <c r="C4" s="400"/>
      <c r="D4" s="400"/>
      <c r="E4" s="400"/>
      <c r="F4" s="400"/>
      <c r="G4" s="401"/>
    </row>
    <row r="5" spans="1:12">
      <c r="A5" s="26" t="s">
        <v>45</v>
      </c>
      <c r="B5" s="399" t="s">
        <v>195</v>
      </c>
      <c r="C5" s="400"/>
      <c r="D5" s="400"/>
      <c r="E5" s="400"/>
      <c r="F5" s="400"/>
      <c r="G5" s="401"/>
    </row>
    <row r="6" spans="1:12">
      <c r="A6" s="26" t="s">
        <v>8</v>
      </c>
      <c r="B6" s="399" t="s">
        <v>6</v>
      </c>
      <c r="C6" s="400"/>
      <c r="D6" s="401"/>
      <c r="E6" s="70" t="s">
        <v>52</v>
      </c>
      <c r="F6" s="69" t="str">
        <f>$I$6</f>
        <v>遠隔</v>
      </c>
      <c r="G6" s="69">
        <f>$J$6</f>
        <v>10</v>
      </c>
      <c r="H6" s="70" t="s">
        <v>52</v>
      </c>
      <c r="I6" s="71" t="s">
        <v>53</v>
      </c>
      <c r="J6" s="71">
        <v>10</v>
      </c>
    </row>
    <row r="7" spans="1:12">
      <c r="A7" s="27" t="s">
        <v>7</v>
      </c>
      <c r="B7" s="399"/>
      <c r="C7" s="400"/>
      <c r="D7" s="401"/>
      <c r="E7" s="70" t="s">
        <v>94</v>
      </c>
      <c r="F7" s="69" t="str">
        <f>IF($I$7 = 0,"", $I$7)</f>
        <v/>
      </c>
      <c r="G7" s="69" t="str">
        <f>IF($J$7 = 0,"", $J$7)</f>
        <v/>
      </c>
      <c r="H7" s="70" t="s">
        <v>94</v>
      </c>
      <c r="I7" s="71"/>
      <c r="J7" s="71">
        <v>0</v>
      </c>
    </row>
    <row r="8" spans="1:12">
      <c r="A8" s="29" t="s">
        <v>76</v>
      </c>
      <c r="B8" s="402" t="s">
        <v>153</v>
      </c>
      <c r="C8" s="403"/>
      <c r="D8" s="403"/>
      <c r="E8" s="403"/>
      <c r="F8" s="403"/>
      <c r="G8" s="404"/>
      <c r="H8" s="70" t="s">
        <v>127</v>
      </c>
      <c r="I8" s="71" t="s">
        <v>117</v>
      </c>
      <c r="J8" s="23" t="s">
        <v>77</v>
      </c>
    </row>
    <row r="9" spans="1:12">
      <c r="A9" s="30"/>
      <c r="B9" s="411" t="s">
        <v>197</v>
      </c>
      <c r="C9" s="412"/>
      <c r="D9" s="412"/>
      <c r="E9" s="412"/>
      <c r="F9" s="412"/>
      <c r="G9" s="413"/>
      <c r="H9" s="70" t="s">
        <v>62</v>
      </c>
      <c r="I9" s="71" t="s">
        <v>17</v>
      </c>
      <c r="J9" s="69">
        <f>IF($I$9 = "筋力",基本!$C$5,IF($I$9 = "耐久力",基本!$C$6,IF($I$9 = "敏捷力",基本!$C$7,IF($I$9 = "知力",基本!$C$8,IF($I$9 = "判断力",基本!$C$9,IF($I$9 = "魅力",基本!$C$10,""))))))</f>
        <v>6</v>
      </c>
      <c r="K9" s="71" t="s">
        <v>22</v>
      </c>
    </row>
    <row r="10" spans="1:12">
      <c r="A10" s="26" t="s">
        <v>8</v>
      </c>
      <c r="B10" s="456" t="s">
        <v>401</v>
      </c>
      <c r="C10" s="400"/>
      <c r="D10" s="400"/>
      <c r="E10" s="400"/>
      <c r="F10" s="400"/>
      <c r="G10" s="401"/>
      <c r="H10" s="70" t="s">
        <v>72</v>
      </c>
      <c r="I10" s="71">
        <v>0</v>
      </c>
      <c r="J10" s="432" t="s">
        <v>64</v>
      </c>
      <c r="K10" s="433"/>
      <c r="L10" s="69">
        <f>IF($I$8=基本!$F$4,基本!$O$7,IF($I$8=基本!$F$13,基本!$O$16,IF($I$8=基本!$F$22,基本!$O$25,IF($I$8=基本!$F$31,基本!$O$34,IF($I$8=基本!$F$40,基本!$O$43,0)))))</f>
        <v>12</v>
      </c>
    </row>
    <row r="11" spans="1:12">
      <c r="A11" s="27" t="s">
        <v>140</v>
      </c>
      <c r="B11" s="110" t="s">
        <v>154</v>
      </c>
      <c r="C11" s="111"/>
      <c r="D11" s="111"/>
      <c r="E11" s="111"/>
      <c r="F11" s="111"/>
      <c r="G11" s="112"/>
      <c r="H11" s="72" t="s">
        <v>63</v>
      </c>
      <c r="I11" s="71" t="s">
        <v>17</v>
      </c>
      <c r="J11" s="68">
        <f>IF($I$9 = "筋力",基本!$C$5,IF($I$11 = "耐久力",基本!$C$6,IF($I$11 = "敏捷力",基本!$C$7,IF($I$11 = "知力",基本!$C$8,IF($I$11 = "判断力",基本!$C$9,IF($I$11 = "魅力",基本!$C$10,""))))))</f>
        <v>6</v>
      </c>
      <c r="L11" s="1"/>
    </row>
    <row r="12" spans="1:12">
      <c r="A12" s="28" t="s">
        <v>7</v>
      </c>
      <c r="B12" s="408" t="s">
        <v>155</v>
      </c>
      <c r="C12" s="406"/>
      <c r="D12" s="406"/>
      <c r="E12" s="406"/>
      <c r="F12" s="406"/>
      <c r="G12" s="407"/>
      <c r="H12" s="70" t="s">
        <v>73</v>
      </c>
      <c r="I12" s="71">
        <v>0</v>
      </c>
      <c r="J12" s="432" t="s">
        <v>65</v>
      </c>
      <c r="K12" s="433"/>
      <c r="L12" s="69">
        <f>IF($I$8=基本!$F$4,基本!$O$9,IF($I$8=基本!$F$13,基本!$O$18,IF($I$8=基本!$F$22,基本!$O$27,IF($I$8=基本!$F$31,基本!$O$36,IF($I$8=基本!$F$40,基本!$O$45,0)))))</f>
        <v>5</v>
      </c>
    </row>
    <row r="13" spans="1:12">
      <c r="A13" s="27" t="s">
        <v>9</v>
      </c>
      <c r="B13" s="399" t="s">
        <v>97</v>
      </c>
      <c r="C13" s="400"/>
      <c r="D13" s="400"/>
      <c r="E13" s="400"/>
      <c r="F13" s="400"/>
      <c r="G13" s="401"/>
      <c r="H13" s="73" t="s">
        <v>128</v>
      </c>
      <c r="I13" s="71">
        <v>3</v>
      </c>
      <c r="J13" s="70" t="s">
        <v>54</v>
      </c>
      <c r="K13" s="71">
        <v>6</v>
      </c>
    </row>
    <row r="14" spans="1:12">
      <c r="A14" s="28" t="s">
        <v>10</v>
      </c>
      <c r="B14" s="402" t="s">
        <v>400</v>
      </c>
      <c r="C14" s="403"/>
      <c r="D14" s="403"/>
      <c r="E14" s="403"/>
      <c r="F14" s="403"/>
      <c r="G14" s="404"/>
      <c r="H14" s="70" t="s">
        <v>61</v>
      </c>
      <c r="I14" s="108">
        <v>3</v>
      </c>
      <c r="J14" s="70" t="s">
        <v>187</v>
      </c>
      <c r="K14" s="108">
        <v>6</v>
      </c>
    </row>
    <row r="15" spans="1:12">
      <c r="A15" s="30"/>
      <c r="B15" s="417" t="s">
        <v>540</v>
      </c>
      <c r="C15" s="418"/>
      <c r="D15" s="418"/>
      <c r="E15" s="418"/>
      <c r="F15" s="418"/>
      <c r="G15" s="419"/>
      <c r="H15" s="70" t="s">
        <v>74</v>
      </c>
      <c r="I15" s="71"/>
    </row>
    <row r="16" spans="1:12">
      <c r="A16" s="22" t="s">
        <v>58</v>
      </c>
      <c r="E16" s="3"/>
      <c r="H16" s="73" t="s">
        <v>259</v>
      </c>
      <c r="I16" s="129">
        <v>1</v>
      </c>
      <c r="J16" s="128" t="s">
        <v>54</v>
      </c>
      <c r="K16" s="129">
        <v>6</v>
      </c>
      <c r="L16" s="129" t="s">
        <v>109</v>
      </c>
    </row>
    <row r="17" spans="1:11" ht="18.75" customHeight="1" thickBot="1">
      <c r="A17" s="457" t="str">
        <f>$B$2</f>
        <v>プレイナー・ゲートウェイ</v>
      </c>
      <c r="B17" s="458"/>
      <c r="C17" s="459"/>
      <c r="D17" s="60" t="s">
        <v>3</v>
      </c>
      <c r="E17" s="61" t="s">
        <v>2</v>
      </c>
      <c r="F17" s="62" t="s">
        <v>46</v>
      </c>
      <c r="G17" s="63" t="s">
        <v>47</v>
      </c>
    </row>
    <row r="18" spans="1:11" ht="38.25" customHeight="1">
      <c r="A18" s="453" t="s">
        <v>1</v>
      </c>
      <c r="B18" s="6" t="s">
        <v>51</v>
      </c>
      <c r="C18" s="24" t="str">
        <f>$K$9</f>
        <v>反応</v>
      </c>
      <c r="D18" s="7" t="str">
        <f>$J$9+$L$10+$I$10 &amp; "+1d20"</f>
        <v>18+1d20</v>
      </c>
      <c r="E18" s="7" t="str">
        <f>$J$9+$L$10+2+$I$10 &amp; "+1d20"</f>
        <v>20+1d20</v>
      </c>
      <c r="F18" s="7" t="str">
        <f>$J$9+$L$10+$I$10 &amp; "+1d20" &amp; " ※"</f>
        <v>18+1d20 ※</v>
      </c>
      <c r="G18" s="7" t="str">
        <f>$J$9+$L$10+$I$10+2 &amp; "+1d20" &amp; " ※"</f>
        <v>20+1d20 ※</v>
      </c>
    </row>
    <row r="19" spans="1:11" ht="38.25" customHeight="1">
      <c r="A19" s="454"/>
      <c r="B19" s="76" t="s">
        <v>131</v>
      </c>
      <c r="C19" s="59" t="str">
        <f>IF($I$15 = 0,"", $I$15)</f>
        <v/>
      </c>
      <c r="D19" s="8" t="str">
        <f>$J$11+$L$12+$I$12 &amp; "+" &amp; $I$13 &amp; "d" &amp; $K$13 &amp; " ☆"</f>
        <v>11+3d6 ☆</v>
      </c>
      <c r="E19" s="8" t="str">
        <f>$J$11+$L$12+$I$12 &amp; "+" &amp; $I$13 &amp; "d" &amp; $K$13 &amp; " ☆"</f>
        <v>11+3d6 ☆</v>
      </c>
      <c r="F19" s="8" t="str">
        <f>$J$11+$L$12+$I$12 &amp; "+" &amp; $I$13 &amp; "d" &amp; $K$13 &amp; " ☆"</f>
        <v>11+3d6 ☆</v>
      </c>
      <c r="G19" s="8" t="str">
        <f>$J$11+$L$12+$I$12 &amp; "+" &amp; $I$13 &amp; "d" &amp; $K$13 &amp; " ☆"</f>
        <v>11+3d6 ☆</v>
      </c>
      <c r="I19"/>
      <c r="J19"/>
      <c r="K19"/>
    </row>
    <row r="20" spans="1:11" ht="38.25" customHeight="1">
      <c r="A20" s="455"/>
      <c r="B20" s="64" t="s">
        <v>4</v>
      </c>
      <c r="C20" s="65" t="str">
        <f>IF($I$15 = 0,"", $I$15)</f>
        <v/>
      </c>
      <c r="D20" s="66" t="str">
        <f>$J$11+$L$12+$I$12+($I$13*$K$13) &amp; IF($I$14 = 0,"","+" &amp; $I$14 &amp; "d" &amp; $K$14) &amp; IF($I$7="爆発"," ★",IF($I$7="噴射"," ★","")) &amp; " ☆"</f>
        <v>29+3d6 ☆</v>
      </c>
      <c r="E20" s="66" t="str">
        <f>$J$11+$L$12+$I$12+($I$13*$K$13) &amp; IF($I$14 = 0,"","+" &amp; $I$14 &amp; "d" &amp; $K$14) &amp; IF($I$7="爆発"," ★",IF($I$7="噴射"," ★","")) &amp; " ☆"</f>
        <v>29+3d6 ☆</v>
      </c>
      <c r="F20" s="66" t="str">
        <f>$J$11+$L$12+$I$12+($I$13*$K$13) &amp; IF($I$14 = 0,"","+" &amp; $I$14 &amp; "d" &amp; $K$14) &amp; IF($I$7="爆発"," ★",IF($I$7="噴射"," ★","")) &amp; " ☆"</f>
        <v>29+3d6 ☆</v>
      </c>
      <c r="G20" s="66" t="str">
        <f>$J$11+$L$12+$I$12+($I$13*$K$13) &amp; IF($I$14 = 0,"","+" &amp; $I$14 &amp; "d" &amp; $K$14) &amp; IF($I$7="爆発"," ★",IF($I$7="噴射"," ★","")) &amp; " ☆"</f>
        <v>29+3d6 ☆</v>
      </c>
      <c r="I20"/>
      <c r="J20"/>
      <c r="K20"/>
    </row>
    <row r="21" spans="1:11" ht="24" customHeight="1">
      <c r="A21" s="409" t="s">
        <v>328</v>
      </c>
      <c r="B21" s="409"/>
      <c r="C21" s="409"/>
      <c r="D21" s="409"/>
      <c r="E21" s="409"/>
      <c r="F21" s="409"/>
      <c r="G21" s="409"/>
      <c r="I21"/>
      <c r="J21"/>
      <c r="K21"/>
    </row>
    <row r="22" spans="1:11">
      <c r="A22" s="410" t="s">
        <v>152</v>
      </c>
      <c r="B22" s="410"/>
      <c r="C22" s="410"/>
      <c r="D22" s="410"/>
      <c r="E22" s="410"/>
      <c r="F22" s="410"/>
      <c r="G22" s="410"/>
    </row>
    <row r="23" spans="1:11">
      <c r="A23" s="410" t="s">
        <v>261</v>
      </c>
      <c r="B23" s="410"/>
      <c r="C23" s="410"/>
      <c r="D23" s="410"/>
      <c r="E23" s="410"/>
      <c r="F23" s="410"/>
      <c r="G23" s="410"/>
    </row>
    <row r="24" spans="1:11" ht="24" customHeight="1">
      <c r="A24" s="409" t="s">
        <v>101</v>
      </c>
      <c r="B24" s="409"/>
      <c r="C24" s="409"/>
      <c r="D24" s="409"/>
      <c r="E24" s="409"/>
      <c r="F24" s="409"/>
      <c r="G24" s="409"/>
      <c r="I24"/>
      <c r="J24"/>
      <c r="K24"/>
    </row>
    <row r="25" spans="1:11" ht="13.5" customHeight="1">
      <c r="A25" s="420" t="s">
        <v>330</v>
      </c>
      <c r="B25" s="420"/>
      <c r="C25" s="420"/>
      <c r="D25" s="420"/>
      <c r="E25" s="420"/>
      <c r="F25" s="420"/>
      <c r="G25" s="420"/>
      <c r="I25"/>
      <c r="J25"/>
      <c r="K25"/>
    </row>
    <row r="26" spans="1:11" ht="13.5" customHeight="1">
      <c r="A26" s="410" t="s">
        <v>331</v>
      </c>
      <c r="B26" s="410"/>
      <c r="C26" s="410"/>
      <c r="D26" s="410"/>
      <c r="E26" s="410"/>
      <c r="F26" s="410"/>
      <c r="G26" s="410"/>
    </row>
    <row r="27" spans="1:11" ht="24" customHeight="1">
      <c r="A27" s="409" t="s">
        <v>182</v>
      </c>
      <c r="B27" s="409"/>
      <c r="C27" s="409"/>
      <c r="D27" s="409"/>
      <c r="E27" s="409"/>
      <c r="F27" s="409"/>
      <c r="G27" s="409"/>
      <c r="I27"/>
      <c r="J27"/>
      <c r="K27"/>
    </row>
    <row r="28" spans="1:11">
      <c r="A28" s="410" t="s">
        <v>260</v>
      </c>
      <c r="B28" s="410"/>
      <c r="C28" s="410"/>
      <c r="D28" s="410"/>
      <c r="E28" s="410"/>
      <c r="F28" s="410"/>
      <c r="G28" s="410"/>
    </row>
    <row r="29" spans="1:11">
      <c r="A29" s="410" t="s">
        <v>329</v>
      </c>
      <c r="B29" s="410"/>
      <c r="C29" s="410"/>
      <c r="D29" s="410"/>
      <c r="E29" s="410"/>
      <c r="F29" s="410"/>
      <c r="G29" s="410"/>
    </row>
    <row r="30" spans="1:11" s="349" customFormat="1" ht="24" customHeight="1">
      <c r="A30" s="409" t="s">
        <v>525</v>
      </c>
      <c r="B30" s="409"/>
      <c r="C30" s="409"/>
      <c r="D30" s="409"/>
      <c r="E30" s="409"/>
      <c r="F30" s="409"/>
      <c r="G30" s="409"/>
      <c r="H30" s="350"/>
    </row>
    <row r="31" spans="1:11" s="349" customFormat="1" ht="13.5" customHeight="1">
      <c r="A31" s="420" t="s">
        <v>527</v>
      </c>
      <c r="B31" s="420"/>
      <c r="C31" s="420"/>
      <c r="D31" s="420"/>
      <c r="E31" s="420"/>
      <c r="F31" s="420"/>
      <c r="G31" s="420"/>
      <c r="H31" s="350"/>
    </row>
    <row r="32" spans="1:11" s="349" customFormat="1" ht="13.5" customHeight="1">
      <c r="A32" s="410" t="s">
        <v>526</v>
      </c>
      <c r="B32" s="410"/>
      <c r="C32" s="410"/>
      <c r="D32" s="410"/>
      <c r="E32" s="410"/>
      <c r="F32" s="410"/>
      <c r="G32" s="410"/>
      <c r="H32" s="350"/>
      <c r="I32" s="350"/>
      <c r="J32" s="350"/>
      <c r="K32" s="350"/>
    </row>
    <row r="33" spans="1:12">
      <c r="A33" s="412"/>
      <c r="B33" s="412"/>
      <c r="C33" s="412"/>
      <c r="D33" s="412"/>
      <c r="E33" s="412"/>
      <c r="F33" s="412"/>
      <c r="G33" s="412"/>
    </row>
    <row r="34" spans="1:12">
      <c r="A34" s="414" t="s">
        <v>60</v>
      </c>
      <c r="B34" s="415"/>
      <c r="C34" s="415"/>
      <c r="D34" s="415"/>
      <c r="E34" s="415"/>
      <c r="F34" s="415"/>
      <c r="G34" s="416"/>
    </row>
    <row r="35" spans="1:12">
      <c r="A35" s="405"/>
      <c r="B35" s="406"/>
      <c r="C35" s="406"/>
      <c r="D35" s="406"/>
      <c r="E35" s="406"/>
      <c r="F35" s="406"/>
      <c r="G35" s="407"/>
    </row>
    <row r="36" spans="1:12" s="384" customFormat="1">
      <c r="A36" s="405" t="s">
        <v>402</v>
      </c>
      <c r="B36" s="406"/>
      <c r="C36" s="406"/>
      <c r="D36" s="406"/>
      <c r="E36" s="406"/>
      <c r="F36" s="406"/>
      <c r="G36" s="407"/>
      <c r="L36" s="383"/>
    </row>
    <row r="37" spans="1:12" s="384" customFormat="1">
      <c r="A37" s="405" t="s">
        <v>403</v>
      </c>
      <c r="B37" s="406"/>
      <c r="C37" s="406"/>
      <c r="D37" s="406"/>
      <c r="E37" s="406"/>
      <c r="F37" s="406"/>
      <c r="G37" s="407"/>
      <c r="L37" s="383"/>
    </row>
    <row r="38" spans="1:12" s="384" customFormat="1">
      <c r="A38" s="405"/>
      <c r="B38" s="406"/>
      <c r="C38" s="406"/>
      <c r="D38" s="406"/>
      <c r="E38" s="406"/>
      <c r="F38" s="406"/>
      <c r="G38" s="407"/>
      <c r="L38" s="383"/>
    </row>
    <row r="39" spans="1:12" s="384" customFormat="1">
      <c r="A39" s="405" t="s">
        <v>541</v>
      </c>
      <c r="B39" s="406"/>
      <c r="C39" s="406"/>
      <c r="D39" s="406"/>
      <c r="E39" s="406"/>
      <c r="F39" s="406"/>
      <c r="G39" s="407"/>
      <c r="L39" s="383"/>
    </row>
    <row r="40" spans="1:12" s="384" customFormat="1">
      <c r="A40" s="405" t="s">
        <v>542</v>
      </c>
      <c r="B40" s="406"/>
      <c r="C40" s="406"/>
      <c r="D40" s="406"/>
      <c r="E40" s="406"/>
      <c r="F40" s="406"/>
      <c r="G40" s="407"/>
      <c r="L40" s="383"/>
    </row>
    <row r="41" spans="1:12" s="384" customFormat="1">
      <c r="A41" s="405" t="s">
        <v>543</v>
      </c>
      <c r="B41" s="406"/>
      <c r="C41" s="406"/>
      <c r="D41" s="406"/>
      <c r="E41" s="406"/>
      <c r="F41" s="406"/>
      <c r="G41" s="407"/>
      <c r="L41" s="383"/>
    </row>
    <row r="42" spans="1:12" s="384" customFormat="1">
      <c r="A42" s="405" t="s">
        <v>544</v>
      </c>
      <c r="B42" s="406"/>
      <c r="C42" s="406"/>
      <c r="D42" s="406"/>
      <c r="E42" s="406"/>
      <c r="F42" s="406"/>
      <c r="G42" s="407"/>
      <c r="L42" s="383"/>
    </row>
    <row r="43" spans="1:12" s="384" customFormat="1">
      <c r="A43" s="405"/>
      <c r="B43" s="406"/>
      <c r="C43" s="406"/>
      <c r="D43" s="406"/>
      <c r="E43" s="406"/>
      <c r="F43" s="406"/>
      <c r="G43" s="407"/>
      <c r="L43" s="383"/>
    </row>
    <row r="44" spans="1:12" s="384" customFormat="1" ht="18" customHeight="1">
      <c r="A44" s="626" t="s">
        <v>545</v>
      </c>
      <c r="B44" s="627"/>
      <c r="C44" s="627"/>
      <c r="D44" s="627"/>
      <c r="E44" s="627"/>
      <c r="F44" s="627"/>
      <c r="G44" s="628"/>
      <c r="L44" s="383"/>
    </row>
    <row r="45" spans="1:12" s="384" customFormat="1">
      <c r="A45" s="405"/>
      <c r="B45" s="406"/>
      <c r="C45" s="406"/>
      <c r="D45" s="406"/>
      <c r="E45" s="406"/>
      <c r="F45" s="406"/>
      <c r="G45" s="407"/>
      <c r="L45" s="383"/>
    </row>
    <row r="46" spans="1:12" s="384" customFormat="1">
      <c r="A46" s="405" t="s">
        <v>546</v>
      </c>
      <c r="B46" s="406"/>
      <c r="C46" s="406"/>
      <c r="D46" s="406"/>
      <c r="E46" s="406"/>
      <c r="F46" s="406"/>
      <c r="G46" s="407"/>
      <c r="L46" s="383"/>
    </row>
    <row r="47" spans="1:12" s="384" customFormat="1">
      <c r="A47" s="405" t="s">
        <v>547</v>
      </c>
      <c r="B47" s="406"/>
      <c r="C47" s="406"/>
      <c r="D47" s="406"/>
      <c r="E47" s="406"/>
      <c r="F47" s="406"/>
      <c r="G47" s="407"/>
      <c r="L47" s="383"/>
    </row>
    <row r="48" spans="1:12" s="1" customFormat="1">
      <c r="A48" s="405"/>
      <c r="B48" s="406"/>
      <c r="C48" s="406"/>
      <c r="D48" s="406"/>
      <c r="E48" s="406"/>
      <c r="F48" s="406"/>
      <c r="G48" s="407"/>
      <c r="L48"/>
    </row>
    <row r="49" spans="1:12" s="1" customFormat="1">
      <c r="A49" s="411"/>
      <c r="B49" s="412"/>
      <c r="C49" s="412"/>
      <c r="D49" s="412"/>
      <c r="E49" s="412"/>
      <c r="F49" s="412"/>
      <c r="G49" s="413"/>
      <c r="L49"/>
    </row>
    <row r="50" spans="1:12" s="1" customFormat="1" ht="21">
      <c r="A50" s="146" t="s">
        <v>35</v>
      </c>
      <c r="B50" s="147">
        <f>$B$1</f>
        <v>11</v>
      </c>
      <c r="C50" s="148" t="s">
        <v>48</v>
      </c>
      <c r="D50" s="149" t="str">
        <f>$E$1</f>
        <v>遭遇毎</v>
      </c>
      <c r="E50" s="442" t="str">
        <f>$B$2</f>
        <v>プレイナー・ゲートウェイ</v>
      </c>
      <c r="F50" s="443"/>
      <c r="G50" s="444"/>
      <c r="L50"/>
    </row>
  </sheetData>
  <mergeCells count="48">
    <mergeCell ref="E50:G50"/>
    <mergeCell ref="A21:G21"/>
    <mergeCell ref="A22:G22"/>
    <mergeCell ref="A23:G23"/>
    <mergeCell ref="A48:G48"/>
    <mergeCell ref="A49:G49"/>
    <mergeCell ref="A37:G37"/>
    <mergeCell ref="A40:G40"/>
    <mergeCell ref="A41:G41"/>
    <mergeCell ref="A42:G42"/>
    <mergeCell ref="A47:G47"/>
    <mergeCell ref="A36:G36"/>
    <mergeCell ref="A45:G45"/>
    <mergeCell ref="A46:G46"/>
    <mergeCell ref="A43:G43"/>
    <mergeCell ref="A44:G44"/>
    <mergeCell ref="A33:G33"/>
    <mergeCell ref="B6:D6"/>
    <mergeCell ref="B1:C1"/>
    <mergeCell ref="F1:G1"/>
    <mergeCell ref="B2:G2"/>
    <mergeCell ref="B4:G4"/>
    <mergeCell ref="B5:G5"/>
    <mergeCell ref="B7:D7"/>
    <mergeCell ref="B8:G8"/>
    <mergeCell ref="B9:G9"/>
    <mergeCell ref="B10:G10"/>
    <mergeCell ref="A17:C17"/>
    <mergeCell ref="B12:G12"/>
    <mergeCell ref="B13:G13"/>
    <mergeCell ref="B14:G14"/>
    <mergeCell ref="B15:G15"/>
    <mergeCell ref="A34:G34"/>
    <mergeCell ref="A35:G35"/>
    <mergeCell ref="A38:G38"/>
    <mergeCell ref="A39:G39"/>
    <mergeCell ref="J10:K10"/>
    <mergeCell ref="A27:G27"/>
    <mergeCell ref="A28:G28"/>
    <mergeCell ref="A29:G29"/>
    <mergeCell ref="A18:A20"/>
    <mergeCell ref="A24:G24"/>
    <mergeCell ref="A25:G25"/>
    <mergeCell ref="A26:G26"/>
    <mergeCell ref="J12:K12"/>
    <mergeCell ref="A30:G30"/>
    <mergeCell ref="A31:G31"/>
    <mergeCell ref="A32:G3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47"/>
  <sheetViews>
    <sheetView topLeftCell="A16"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150" t="s">
        <v>35</v>
      </c>
      <c r="B1" s="448">
        <v>13</v>
      </c>
      <c r="C1" s="449"/>
      <c r="D1" s="151" t="s">
        <v>48</v>
      </c>
      <c r="E1" s="152" t="s">
        <v>69</v>
      </c>
      <c r="F1" s="450"/>
      <c r="G1" s="451"/>
      <c r="H1" s="23" t="s">
        <v>66</v>
      </c>
    </row>
    <row r="2" spans="1:12" ht="24.75" customHeight="1">
      <c r="A2" s="151" t="s">
        <v>0</v>
      </c>
      <c r="B2" s="452" t="s">
        <v>183</v>
      </c>
      <c r="C2" s="452"/>
      <c r="D2" s="452"/>
      <c r="E2" s="452"/>
      <c r="F2" s="452"/>
      <c r="G2" s="452"/>
      <c r="H2" s="23" t="s">
        <v>67</v>
      </c>
    </row>
    <row r="3" spans="1:12" ht="19.5" customHeight="1">
      <c r="A3" s="58" t="s">
        <v>59</v>
      </c>
      <c r="B3" s="1"/>
      <c r="C3" s="1"/>
      <c r="D3" s="1"/>
      <c r="I3" s="23"/>
    </row>
    <row r="4" spans="1:12">
      <c r="A4" s="25" t="s">
        <v>57</v>
      </c>
      <c r="B4" s="399" t="s">
        <v>184</v>
      </c>
      <c r="C4" s="400"/>
      <c r="D4" s="400"/>
      <c r="E4" s="400"/>
      <c r="F4" s="400"/>
      <c r="G4" s="401"/>
    </row>
    <row r="5" spans="1:12">
      <c r="A5" s="26" t="s">
        <v>45</v>
      </c>
      <c r="B5" s="399" t="s">
        <v>196</v>
      </c>
      <c r="C5" s="400"/>
      <c r="D5" s="400"/>
      <c r="E5" s="400"/>
      <c r="F5" s="400"/>
      <c r="G5" s="401"/>
    </row>
    <row r="6" spans="1:12">
      <c r="A6" s="26" t="s">
        <v>8</v>
      </c>
      <c r="B6" s="399" t="s">
        <v>6</v>
      </c>
      <c r="C6" s="400"/>
      <c r="D6" s="401"/>
      <c r="E6" s="53" t="s">
        <v>52</v>
      </c>
      <c r="F6" s="54" t="str">
        <f>$I$6</f>
        <v>遠隔範囲</v>
      </c>
      <c r="G6" s="181">
        <f>$J$6</f>
        <v>20</v>
      </c>
      <c r="H6" s="53" t="s">
        <v>52</v>
      </c>
      <c r="I6" s="52" t="s">
        <v>116</v>
      </c>
      <c r="J6" s="52">
        <v>20</v>
      </c>
    </row>
    <row r="7" spans="1:12">
      <c r="A7" s="27" t="s">
        <v>7</v>
      </c>
      <c r="B7" s="399" t="s">
        <v>96</v>
      </c>
      <c r="C7" s="400"/>
      <c r="D7" s="401"/>
      <c r="E7" s="53" t="s">
        <v>94</v>
      </c>
      <c r="F7" s="54" t="str">
        <f>IF($I$7 = 0,"", $I$7)</f>
        <v>爆発</v>
      </c>
      <c r="G7" s="181">
        <f>IF($J$7 = 0,"", $J$7)</f>
        <v>2</v>
      </c>
      <c r="H7" s="53" t="s">
        <v>94</v>
      </c>
      <c r="I7" s="52" t="s">
        <v>95</v>
      </c>
      <c r="J7" s="52">
        <v>2</v>
      </c>
    </row>
    <row r="8" spans="1:12">
      <c r="A8" s="27" t="s">
        <v>9</v>
      </c>
      <c r="B8" s="399" t="s">
        <v>133</v>
      </c>
      <c r="C8" s="400"/>
      <c r="D8" s="400"/>
      <c r="E8" s="400"/>
      <c r="F8" s="400"/>
      <c r="G8" s="401"/>
      <c r="H8" s="53" t="s">
        <v>127</v>
      </c>
      <c r="I8" s="52" t="s">
        <v>117</v>
      </c>
      <c r="J8" s="23" t="s">
        <v>77</v>
      </c>
    </row>
    <row r="9" spans="1:12">
      <c r="A9" s="29" t="s">
        <v>10</v>
      </c>
      <c r="B9" s="402" t="s">
        <v>185</v>
      </c>
      <c r="C9" s="403"/>
      <c r="D9" s="403"/>
      <c r="E9" s="403"/>
      <c r="F9" s="403"/>
      <c r="G9" s="404"/>
      <c r="H9" s="53" t="s">
        <v>62</v>
      </c>
      <c r="I9" s="52" t="s">
        <v>17</v>
      </c>
      <c r="J9" s="54">
        <f>IF($I$9 = "筋力",基本!$C$5,IF($I$9 = "耐久力",基本!$C$6,IF($I$9 = "敏捷力",基本!$C$7,IF($I$9 = "知力",基本!$C$8,IF($I$9 = "判断力",基本!$C$9,IF($I$9 = "魅力",基本!$C$10,""))))))</f>
        <v>6</v>
      </c>
      <c r="K9" s="52" t="s">
        <v>23</v>
      </c>
    </row>
    <row r="10" spans="1:12">
      <c r="A10" s="30"/>
      <c r="B10" s="411" t="s">
        <v>269</v>
      </c>
      <c r="C10" s="412"/>
      <c r="D10" s="412"/>
      <c r="E10" s="412"/>
      <c r="F10" s="412"/>
      <c r="G10" s="413"/>
      <c r="H10" s="53" t="s">
        <v>72</v>
      </c>
      <c r="I10" s="52">
        <v>0</v>
      </c>
      <c r="J10" s="432" t="s">
        <v>64</v>
      </c>
      <c r="K10" s="433"/>
      <c r="L10" s="54">
        <f>IF($I$8=基本!$F$4,基本!$O$7,IF($I$8=基本!$F$13,基本!$O$16,IF($I$8=基本!$F$22,基本!$O$25,IF($I$8=基本!$F$31,基本!$O$34,IF($I$8=基本!$F$40,基本!$O$43,0)))))</f>
        <v>12</v>
      </c>
    </row>
    <row r="11" spans="1:12">
      <c r="A11" s="29" t="s">
        <v>71</v>
      </c>
      <c r="B11" s="402" t="s">
        <v>186</v>
      </c>
      <c r="C11" s="403"/>
      <c r="D11" s="403"/>
      <c r="E11" s="403"/>
      <c r="F11" s="403"/>
      <c r="G11" s="404"/>
      <c r="H11" s="56" t="s">
        <v>63</v>
      </c>
      <c r="I11" s="52" t="s">
        <v>17</v>
      </c>
      <c r="J11" s="68">
        <f>IF($I$9 = "筋力",基本!$C$5,IF($I$11 = "耐久力",基本!$C$6,IF($I$11 = "敏捷力",基本!$C$7,IF($I$11 = "知力",基本!$C$8,IF($I$11 = "判断力",基本!$C$9,IF($I$11 = "魅力",基本!$C$10,""))))))</f>
        <v>6</v>
      </c>
      <c r="L11" s="1"/>
    </row>
    <row r="12" spans="1:12">
      <c r="A12" s="28"/>
      <c r="B12" s="405" t="s">
        <v>270</v>
      </c>
      <c r="C12" s="406"/>
      <c r="D12" s="406"/>
      <c r="E12" s="406"/>
      <c r="F12" s="406"/>
      <c r="G12" s="407"/>
      <c r="H12" s="53" t="s">
        <v>73</v>
      </c>
      <c r="I12" s="52">
        <v>0</v>
      </c>
      <c r="J12" s="432" t="s">
        <v>65</v>
      </c>
      <c r="K12" s="433"/>
      <c r="L12" s="54">
        <f>IF($I$8=基本!$F$4,基本!$O$9,IF($I$8=基本!$F$13,基本!$O$18,IF($I$8=基本!$F$22,基本!$O$27,IF($I$8=基本!$F$31,基本!$O$36,IF($I$8=基本!$F$40,基本!$O$45,0)))))</f>
        <v>5</v>
      </c>
    </row>
    <row r="13" spans="1:12">
      <c r="A13" s="28"/>
      <c r="B13" s="408"/>
      <c r="C13" s="406"/>
      <c r="D13" s="406"/>
      <c r="E13" s="406"/>
      <c r="F13" s="406"/>
      <c r="G13" s="407"/>
      <c r="H13" s="57" t="s">
        <v>128</v>
      </c>
      <c r="I13" s="52">
        <v>3</v>
      </c>
      <c r="J13" s="53" t="s">
        <v>54</v>
      </c>
      <c r="K13" s="52">
        <v>6</v>
      </c>
    </row>
    <row r="14" spans="1:12">
      <c r="A14" s="28"/>
      <c r="B14" s="405"/>
      <c r="C14" s="406"/>
      <c r="D14" s="406"/>
      <c r="E14" s="406"/>
      <c r="F14" s="406"/>
      <c r="G14" s="407"/>
      <c r="H14" s="53" t="s">
        <v>61</v>
      </c>
      <c r="I14" s="108">
        <v>3</v>
      </c>
      <c r="J14" s="53" t="s">
        <v>54</v>
      </c>
      <c r="K14" s="108">
        <v>6</v>
      </c>
    </row>
    <row r="15" spans="1:12">
      <c r="A15" s="30"/>
      <c r="B15" s="417" t="s">
        <v>271</v>
      </c>
      <c r="C15" s="418"/>
      <c r="D15" s="418"/>
      <c r="E15" s="418"/>
      <c r="F15" s="418"/>
      <c r="G15" s="419"/>
      <c r="H15" s="53" t="s">
        <v>74</v>
      </c>
      <c r="I15" s="52" t="s">
        <v>107</v>
      </c>
    </row>
    <row r="16" spans="1:12">
      <c r="A16" s="22" t="s">
        <v>58</v>
      </c>
      <c r="E16" s="3"/>
      <c r="H16" s="73" t="s">
        <v>259</v>
      </c>
      <c r="I16" s="129">
        <v>1</v>
      </c>
      <c r="J16" s="128" t="s">
        <v>54</v>
      </c>
      <c r="K16" s="129">
        <v>6</v>
      </c>
      <c r="L16" s="129" t="s">
        <v>109</v>
      </c>
    </row>
    <row r="17" spans="1:11" ht="18.75" customHeight="1" thickBot="1">
      <c r="A17" s="457" t="str">
        <f>$B$2</f>
        <v>プリズマティック・バースト</v>
      </c>
      <c r="B17" s="458"/>
      <c r="C17" s="459"/>
      <c r="D17" s="60" t="s">
        <v>3</v>
      </c>
      <c r="E17" s="61" t="s">
        <v>2</v>
      </c>
      <c r="F17" s="62" t="s">
        <v>46</v>
      </c>
      <c r="G17" s="63" t="s">
        <v>47</v>
      </c>
    </row>
    <row r="18" spans="1:11" ht="38.25" customHeight="1">
      <c r="A18" s="424" t="s">
        <v>1</v>
      </c>
      <c r="B18" s="6" t="s">
        <v>51</v>
      </c>
      <c r="C18" s="24" t="str">
        <f>$K$9</f>
        <v>意志</v>
      </c>
      <c r="D18" s="7" t="str">
        <f>$J$9+$L$10+$I$10 &amp; "+1d20" &amp; IF($I$7="爆発"," ★",IF($I$7="噴射"," ★",""))</f>
        <v>18+1d20 ★</v>
      </c>
      <c r="E18" s="7" t="str">
        <f>$J$9+$L$10+2+$I$10 &amp; "+1d20" &amp; IF($I$7="爆発"," ★",IF($I$7="噴射"," ★",""))</f>
        <v>20+1d20 ★</v>
      </c>
      <c r="F18" s="7" t="str">
        <f>$J$9+$L$10+$I$10 &amp; "+1d20" &amp; IF($I$7="爆発"," ★※",IF($I$7="噴射"," ★※"," ※"))</f>
        <v>18+1d20 ★※</v>
      </c>
      <c r="G18" s="37" t="str">
        <f>$J$9+$L$10+$I$10+2 &amp; "+1d20" &amp; IF($I$7="爆発"," ★※",IF($I$7="噴射"," ★※"," ※"))</f>
        <v>20+1d20 ★※</v>
      </c>
    </row>
    <row r="19" spans="1:11" ht="21" customHeight="1">
      <c r="A19" s="425"/>
      <c r="B19" s="435" t="s">
        <v>5</v>
      </c>
      <c r="C19" s="59" t="str">
        <f>IF($I$15 = 0,"", $I$15)</f>
        <v>光輝</v>
      </c>
      <c r="D19" s="8" t="str">
        <f>$J$11+$L$12+$I$12 &amp; "+" &amp; $I$13 &amp; "d" &amp; $K$13 &amp; " ☆"</f>
        <v>11+3d6 ☆</v>
      </c>
      <c r="E19" s="8" t="str">
        <f>$J$11+$L$12+$I$12 &amp; "+" &amp; $I$13 &amp; "d" &amp; $K$13 &amp; " ☆"</f>
        <v>11+3d6 ☆</v>
      </c>
      <c r="F19" s="8" t="str">
        <f>$J$11+$L$12+$I$12 &amp; "+" &amp; $I$13 &amp; "d" &amp; $K$13 &amp; " ☆"</f>
        <v>11+3d6 ☆</v>
      </c>
      <c r="G19" s="121" t="str">
        <f>$J$11+$L$12+$I$12 &amp; "+" &amp; $I$13 &amp; "d" &amp; $K$13  &amp; " ☆"</f>
        <v>11+3d6 ☆</v>
      </c>
      <c r="I19"/>
      <c r="J19"/>
      <c r="K19"/>
    </row>
    <row r="20" spans="1:11" ht="17.25" customHeight="1">
      <c r="A20" s="426"/>
      <c r="B20" s="436"/>
      <c r="C20" s="160" t="s">
        <v>179</v>
      </c>
      <c r="D20" s="161" t="s">
        <v>181</v>
      </c>
      <c r="E20" s="161" t="s">
        <v>180</v>
      </c>
      <c r="F20" s="161" t="s">
        <v>180</v>
      </c>
      <c r="G20" s="162" t="s">
        <v>180</v>
      </c>
      <c r="I20"/>
      <c r="J20"/>
      <c r="K20"/>
    </row>
    <row r="21" spans="1:11" ht="21" customHeight="1">
      <c r="A21" s="426"/>
      <c r="B21" s="427" t="s">
        <v>4</v>
      </c>
      <c r="C21" s="163" t="str">
        <f>IF($I$15 = 0,"", $I$15)</f>
        <v>光輝</v>
      </c>
      <c r="D21" s="164" t="str">
        <f>$J$11+$L$12+$I$12+($I$13*$K$13) &amp; IF($I$14 = 0,"","+" &amp; $I$14 &amp; "d" &amp; $K$14) &amp; " ☆"</f>
        <v>29+3d6 ☆</v>
      </c>
      <c r="E21" s="164" t="str">
        <f>$J$11+$L$12+$I$12+($I$13*$K$13) &amp; IF($I$14 = 0,"","+" &amp; $I$14 &amp; "d" &amp; $K$14) &amp; " ☆"</f>
        <v>29+3d6 ☆</v>
      </c>
      <c r="F21" s="164" t="str">
        <f>$J$11+$L$12+$I$12+($I$13*$K$13) &amp; IF($I$14 = 0,"","+" &amp; $I$14 &amp; "d" &amp; $K$14) &amp; " ☆"</f>
        <v>29+3d6 ☆</v>
      </c>
      <c r="G21" s="165" t="str">
        <f>$J$11+$L$12+$I$12+($I$13*$K$13) &amp; IF($I$14 = 0,"","+" &amp; $I$14 &amp; "d" &amp; $K$14) &amp; " ☆"</f>
        <v>29+3d6 ☆</v>
      </c>
      <c r="I21"/>
      <c r="J21"/>
      <c r="K21"/>
    </row>
    <row r="22" spans="1:11" ht="21" customHeight="1" thickBot="1">
      <c r="A22" s="426"/>
      <c r="B22" s="434"/>
      <c r="C22" s="166" t="s">
        <v>179</v>
      </c>
      <c r="D22" s="167" t="str">
        <f>$J$11+$L$12+$I$12+($I$13*$K$13)-($I$13*2) &amp; IF($I$14 = 0,"","+" &amp; $I$14 &amp; "d" &amp; $K$14) &amp; " ☆"</f>
        <v>23+3d6 ☆</v>
      </c>
      <c r="E22" s="167" t="str">
        <f>$J$11+$L$12+$I$12+($I$13*$K$13)-($I$13*2) &amp; IF($I$14 = 0,"","+" &amp; $I$14 &amp; "d" &amp; $K$14) &amp; " ☆"</f>
        <v>23+3d6 ☆</v>
      </c>
      <c r="F22" s="167" t="str">
        <f>$J$11+$L$12+$I$12+($I$13*$K$13)-($I$13*2) &amp; IF($I$14 = 0,"","+" &amp; $I$14 &amp; "d" &amp; $K$14)  &amp; " ☆"</f>
        <v>23+3d6 ☆</v>
      </c>
      <c r="G22" s="168" t="str">
        <f>$J$11+$L$12+$I$12+($I$13*$K$13)-($I$13*2) &amp; IF($I$14 = 0,"","+" &amp; $I$14 &amp; "d" &amp; $K$14)  &amp; " ☆"</f>
        <v>23+3d6 ☆</v>
      </c>
      <c r="I22"/>
      <c r="J22"/>
      <c r="K22"/>
    </row>
    <row r="23" spans="1:11" ht="21" customHeight="1">
      <c r="A23" s="429" t="s">
        <v>324</v>
      </c>
      <c r="B23" s="437" t="s">
        <v>5</v>
      </c>
      <c r="C23" s="169" t="str">
        <f>IF($L$16 = 0,"", $L$16)</f>
        <v>死霊</v>
      </c>
      <c r="D23" s="134" t="str">
        <f>$J$11+$L$12+$I$12 &amp; "+" &amp; IF($K$13=$K$16,($I$13+1) &amp; "d" &amp; $K$13,$I$13 &amp; "d" &amp; $K$13 &amp; "+" &amp; $I$16 &amp; "d" &amp; $K$16) &amp; " ☆"</f>
        <v>11+4d6 ☆</v>
      </c>
      <c r="E23" s="134" t="str">
        <f>$J$11+$L$12+$I$12 &amp; "+" &amp; IF($K$13=$K$16,($I$13+1) &amp; "d" &amp; $K$13,$I$13 &amp; "d" &amp; $K$13 &amp; "+" &amp; $I$16 &amp; "d" &amp; $K$16) &amp; " ☆"</f>
        <v>11+4d6 ☆</v>
      </c>
      <c r="F23" s="134" t="str">
        <f>$J$11+$L$12+$I$12 &amp; "+" &amp; IF($K$13=$K$16,($I$13+1) &amp; "d" &amp; $K$13,$I$13 &amp; "d" &amp; $K$13 &amp; "+" &amp; $I$16 &amp; "d" &amp; $K$16) &amp; " ☆"</f>
        <v>11+4d6 ☆</v>
      </c>
      <c r="G23" s="135" t="str">
        <f>$J$11+$L$12+$I$12 &amp; "+" &amp; IF($K$13=$K$16,($I$13+1) &amp; "d" &amp; $K$13,$I$13 &amp; "d" &amp; $K$13 &amp; "+" &amp; $I$16 &amp; "d" &amp; $K$16) &amp; " ☆"</f>
        <v>11+4d6 ☆</v>
      </c>
      <c r="I23"/>
      <c r="J23"/>
      <c r="K23"/>
    </row>
    <row r="24" spans="1:11" ht="17.25" customHeight="1">
      <c r="A24" s="430"/>
      <c r="B24" s="436"/>
      <c r="C24" s="160" t="s">
        <v>179</v>
      </c>
      <c r="D24" s="161" t="s">
        <v>181</v>
      </c>
      <c r="E24" s="161" t="s">
        <v>180</v>
      </c>
      <c r="F24" s="161" t="s">
        <v>180</v>
      </c>
      <c r="G24" s="162" t="s">
        <v>180</v>
      </c>
      <c r="I24"/>
      <c r="J24"/>
      <c r="K24"/>
    </row>
    <row r="25" spans="1:11" ht="21" customHeight="1">
      <c r="A25" s="430"/>
      <c r="B25" s="427" t="s">
        <v>4</v>
      </c>
      <c r="C25" s="163" t="str">
        <f>IF($L$16 = 0,"", $L$16)</f>
        <v>死霊</v>
      </c>
      <c r="D25" s="164" t="str">
        <f>$J$11+$L$12+$I$12+($I$13*$K$13)+($I$16*$K$16) &amp; IF($I$14 = 0,"","+" &amp; $I$14 &amp; "d" &amp; $K$14)  &amp; " ☆"</f>
        <v>35+3d6 ☆</v>
      </c>
      <c r="E25" s="164" t="str">
        <f>$J$11+$L$12+$I$12+($I$13*$K$13)+($I$16*$K$16) &amp; IF($I$14 = 0,"","+" &amp; $I$14 &amp; "d" &amp; $K$14) &amp; " ☆"</f>
        <v>35+3d6 ☆</v>
      </c>
      <c r="F25" s="164" t="str">
        <f>$J$11+$L$12+$I$12+($I$13*$K$13)+($I$16*$K$16) &amp; IF($I$14 = 0,"","+" &amp; $I$14 &amp; "d" &amp; $K$14)  &amp; " ☆"</f>
        <v>35+3d6 ☆</v>
      </c>
      <c r="G25" s="165" t="str">
        <f>$J$11+$L$12+$I$12+($I$13*$K$13)+($I$16*$K$16) &amp; IF($I$14 = 0,"","+" &amp; $I$14 &amp; "d" &amp; $K$14) &amp; " ☆"</f>
        <v>35+3d6 ☆</v>
      </c>
      <c r="I25"/>
      <c r="J25"/>
      <c r="K25"/>
    </row>
    <row r="26" spans="1:11" ht="21" customHeight="1" thickBot="1">
      <c r="A26" s="431"/>
      <c r="B26" s="428"/>
      <c r="C26" s="166" t="s">
        <v>179</v>
      </c>
      <c r="D26" s="167" t="str">
        <f>$J$11+$L$12+$I$12+($I$13*$K$13)-($I$13*2)+($I$16*$K$16)-($I$16*2) &amp; IF($I$14 = 0,"","+" &amp; $I$14 &amp; "d" &amp; $K$14) &amp; " ☆"</f>
        <v>27+3d6 ☆</v>
      </c>
      <c r="E26" s="167" t="str">
        <f>$J$11+$L$12+$I$12+($I$13*$K$13)-($I$13*2)+($I$16*$K$16)-($I$16*2) &amp; IF($I$14 = 0,"","+" &amp; $I$14 &amp; "d" &amp; $K$14) &amp; " ☆"</f>
        <v>27+3d6 ☆</v>
      </c>
      <c r="F26" s="167" t="str">
        <f>$J$11+$L$12+$I$12+($I$13*$K$13)-($I$13*2)+($I$16*$K$16)-($I$16*2) &amp; IF($I$14 = 0,"","+" &amp; $I$14 &amp; "d" &amp; $K$14)  &amp; " ☆"</f>
        <v>27+3d6 ☆</v>
      </c>
      <c r="G26" s="168" t="str">
        <f>$J$11+$L$12+$I$12+($I$13*$K$13)-($I$13*2)+($I$16*$K$16)-($I$16*2) &amp; IF($I$14 = 0,"","+" &amp; $I$14 &amp; "d" &amp; $K$14)  &amp; " ☆"</f>
        <v>27+3d6 ☆</v>
      </c>
      <c r="I26"/>
      <c r="J26"/>
      <c r="K26"/>
    </row>
    <row r="27" spans="1:11" ht="24" customHeight="1">
      <c r="A27" s="409" t="s">
        <v>176</v>
      </c>
      <c r="B27" s="409"/>
      <c r="C27" s="409"/>
      <c r="D27" s="409"/>
      <c r="E27" s="409"/>
      <c r="F27" s="409"/>
      <c r="G27" s="409"/>
    </row>
    <row r="28" spans="1:11" ht="13.5" customHeight="1">
      <c r="A28" s="410" t="s">
        <v>177</v>
      </c>
      <c r="B28" s="410"/>
      <c r="C28" s="410"/>
      <c r="D28" s="410"/>
      <c r="E28" s="410"/>
      <c r="F28" s="410"/>
      <c r="G28" s="410"/>
    </row>
    <row r="29" spans="1:11" ht="13.5" customHeight="1">
      <c r="A29" s="406" t="s">
        <v>178</v>
      </c>
      <c r="B29" s="406"/>
      <c r="C29" s="406"/>
      <c r="D29" s="406"/>
      <c r="E29" s="406"/>
      <c r="F29" s="406"/>
      <c r="G29" s="406"/>
    </row>
    <row r="30" spans="1:11" ht="13.5" customHeight="1">
      <c r="A30" s="406" t="s">
        <v>332</v>
      </c>
      <c r="B30" s="406"/>
      <c r="C30" s="406"/>
      <c r="D30" s="406"/>
      <c r="E30" s="406"/>
      <c r="F30" s="406"/>
      <c r="G30" s="406"/>
    </row>
    <row r="31" spans="1:11" ht="13.5" customHeight="1">
      <c r="A31" s="406" t="s">
        <v>333</v>
      </c>
      <c r="B31" s="406"/>
      <c r="C31" s="406"/>
      <c r="D31" s="406"/>
      <c r="E31" s="406"/>
      <c r="F31" s="406"/>
      <c r="G31" s="406"/>
    </row>
    <row r="32" spans="1:11" ht="24" customHeight="1">
      <c r="A32" s="409" t="s">
        <v>101</v>
      </c>
      <c r="B32" s="409"/>
      <c r="C32" s="409"/>
      <c r="D32" s="409"/>
      <c r="E32" s="409"/>
      <c r="F32" s="409"/>
      <c r="G32" s="409"/>
      <c r="I32"/>
      <c r="J32"/>
      <c r="K32"/>
    </row>
    <row r="33" spans="1:12" ht="13.5" customHeight="1">
      <c r="A33" s="420" t="s">
        <v>330</v>
      </c>
      <c r="B33" s="420"/>
      <c r="C33" s="420"/>
      <c r="D33" s="420"/>
      <c r="E33" s="420"/>
      <c r="F33" s="420"/>
      <c r="G33" s="420"/>
      <c r="I33"/>
      <c r="J33"/>
      <c r="K33"/>
    </row>
    <row r="34" spans="1:12" ht="13.5" customHeight="1">
      <c r="A34" s="410" t="s">
        <v>331</v>
      </c>
      <c r="B34" s="410"/>
      <c r="C34" s="410"/>
      <c r="D34" s="410"/>
      <c r="E34" s="410"/>
      <c r="F34" s="410"/>
      <c r="G34" s="410"/>
    </row>
    <row r="35" spans="1:12" ht="24" customHeight="1">
      <c r="A35" s="409" t="s">
        <v>182</v>
      </c>
      <c r="B35" s="409"/>
      <c r="C35" s="409"/>
      <c r="D35" s="409"/>
      <c r="E35" s="409"/>
      <c r="F35" s="409"/>
      <c r="G35" s="409"/>
      <c r="I35"/>
      <c r="J35"/>
      <c r="K35"/>
    </row>
    <row r="36" spans="1:12">
      <c r="A36" s="410" t="s">
        <v>260</v>
      </c>
      <c r="B36" s="410"/>
      <c r="C36" s="410"/>
      <c r="D36" s="410"/>
      <c r="E36" s="410"/>
      <c r="F36" s="410"/>
      <c r="G36" s="410"/>
    </row>
    <row r="37" spans="1:12">
      <c r="A37" s="410" t="s">
        <v>329</v>
      </c>
      <c r="B37" s="410"/>
      <c r="C37" s="410"/>
      <c r="D37" s="410"/>
      <c r="E37" s="410"/>
      <c r="F37" s="410"/>
      <c r="G37" s="410"/>
    </row>
    <row r="38" spans="1:12">
      <c r="A38" s="109"/>
      <c r="B38" s="109"/>
      <c r="C38" s="109"/>
      <c r="D38" s="109"/>
      <c r="E38" s="109"/>
      <c r="F38" s="109"/>
      <c r="G38" s="109"/>
    </row>
    <row r="39" spans="1:12">
      <c r="A39" s="414" t="s">
        <v>60</v>
      </c>
      <c r="B39" s="415"/>
      <c r="C39" s="415"/>
      <c r="D39" s="415"/>
      <c r="E39" s="415"/>
      <c r="F39" s="415"/>
      <c r="G39" s="416"/>
    </row>
    <row r="40" spans="1:12">
      <c r="A40" s="405" t="s">
        <v>343</v>
      </c>
      <c r="B40" s="406"/>
      <c r="C40" s="406"/>
      <c r="D40" s="406"/>
      <c r="E40" s="406"/>
      <c r="F40" s="406"/>
      <c r="G40" s="407"/>
    </row>
    <row r="41" spans="1:12">
      <c r="A41" s="405" t="s">
        <v>404</v>
      </c>
      <c r="B41" s="406"/>
      <c r="C41" s="406"/>
      <c r="D41" s="406"/>
      <c r="E41" s="406"/>
      <c r="F41" s="406"/>
      <c r="G41" s="407"/>
    </row>
    <row r="42" spans="1:12" s="1" customFormat="1">
      <c r="A42" s="405" t="s">
        <v>344</v>
      </c>
      <c r="B42" s="406"/>
      <c r="C42" s="406"/>
      <c r="D42" s="406"/>
      <c r="E42" s="406"/>
      <c r="F42" s="406"/>
      <c r="G42" s="407"/>
      <c r="L42"/>
    </row>
    <row r="43" spans="1:12" s="1" customFormat="1">
      <c r="A43" s="405"/>
      <c r="B43" s="406"/>
      <c r="C43" s="406"/>
      <c r="D43" s="406"/>
      <c r="E43" s="406"/>
      <c r="F43" s="406"/>
      <c r="G43" s="407"/>
      <c r="L43"/>
    </row>
    <row r="44" spans="1:12" s="1" customFormat="1">
      <c r="A44" s="405" t="s">
        <v>405</v>
      </c>
      <c r="B44" s="406"/>
      <c r="C44" s="406"/>
      <c r="D44" s="406"/>
      <c r="E44" s="406"/>
      <c r="F44" s="406"/>
      <c r="G44" s="407"/>
      <c r="L44"/>
    </row>
    <row r="45" spans="1:12" s="1" customFormat="1">
      <c r="A45" s="405" t="s">
        <v>406</v>
      </c>
      <c r="B45" s="406"/>
      <c r="C45" s="406"/>
      <c r="D45" s="406"/>
      <c r="E45" s="406"/>
      <c r="F45" s="406"/>
      <c r="G45" s="407"/>
      <c r="L45"/>
    </row>
    <row r="46" spans="1:12" s="1" customFormat="1">
      <c r="A46" s="411"/>
      <c r="B46" s="412"/>
      <c r="C46" s="412"/>
      <c r="D46" s="412"/>
      <c r="E46" s="412"/>
      <c r="F46" s="412"/>
      <c r="G46" s="413"/>
      <c r="L46"/>
    </row>
    <row r="47" spans="1:12" s="1" customFormat="1" ht="21">
      <c r="A47" s="146" t="s">
        <v>35</v>
      </c>
      <c r="B47" s="147">
        <f>$B$1</f>
        <v>13</v>
      </c>
      <c r="C47" s="148" t="s">
        <v>48</v>
      </c>
      <c r="D47" s="149" t="str">
        <f>$E$1</f>
        <v>遭遇毎</v>
      </c>
      <c r="E47" s="442" t="str">
        <f>$B$2</f>
        <v>プリズマティック・バースト</v>
      </c>
      <c r="F47" s="443"/>
      <c r="G47" s="444"/>
      <c r="L47"/>
    </row>
  </sheetData>
  <mergeCells count="44">
    <mergeCell ref="A34:G34"/>
    <mergeCell ref="A29:G29"/>
    <mergeCell ref="B6:D6"/>
    <mergeCell ref="B7:D7"/>
    <mergeCell ref="B8:G8"/>
    <mergeCell ref="B9:G9"/>
    <mergeCell ref="B10:G10"/>
    <mergeCell ref="B1:C1"/>
    <mergeCell ref="F1:G1"/>
    <mergeCell ref="B2:G2"/>
    <mergeCell ref="B4:G4"/>
    <mergeCell ref="B5:G5"/>
    <mergeCell ref="J10:K10"/>
    <mergeCell ref="A28:G28"/>
    <mergeCell ref="B12:G12"/>
    <mergeCell ref="J12:K12"/>
    <mergeCell ref="B13:G13"/>
    <mergeCell ref="B14:G14"/>
    <mergeCell ref="B15:G15"/>
    <mergeCell ref="A17:C17"/>
    <mergeCell ref="A27:G27"/>
    <mergeCell ref="B11:G11"/>
    <mergeCell ref="A18:A22"/>
    <mergeCell ref="B19:B20"/>
    <mergeCell ref="B21:B22"/>
    <mergeCell ref="A23:A26"/>
    <mergeCell ref="B23:B24"/>
    <mergeCell ref="B25:B26"/>
    <mergeCell ref="A39:G39"/>
    <mergeCell ref="A40:G40"/>
    <mergeCell ref="A30:G30"/>
    <mergeCell ref="A31:G31"/>
    <mergeCell ref="E47:G47"/>
    <mergeCell ref="A46:G46"/>
    <mergeCell ref="A45:G45"/>
    <mergeCell ref="A41:G41"/>
    <mergeCell ref="A42:G42"/>
    <mergeCell ref="A44:G44"/>
    <mergeCell ref="A43:G43"/>
    <mergeCell ref="A36:G36"/>
    <mergeCell ref="A37:G37"/>
    <mergeCell ref="A35:G35"/>
    <mergeCell ref="A32:G32"/>
    <mergeCell ref="A33:G3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48"/>
  <sheetViews>
    <sheetView workbookViewId="0">
      <selection activeCell="A45" sqref="A45:G45"/>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1</v>
      </c>
      <c r="C1" s="461"/>
      <c r="D1" s="32" t="s">
        <v>48</v>
      </c>
      <c r="E1" s="33" t="s">
        <v>70</v>
      </c>
      <c r="F1" s="462"/>
      <c r="G1" s="463"/>
      <c r="H1" s="23" t="s">
        <v>66</v>
      </c>
    </row>
    <row r="2" spans="1:12" ht="24.75" customHeight="1">
      <c r="A2" s="32" t="s">
        <v>0</v>
      </c>
      <c r="B2" s="464" t="s">
        <v>135</v>
      </c>
      <c r="C2" s="464"/>
      <c r="D2" s="464"/>
      <c r="E2" s="464"/>
      <c r="F2" s="464"/>
      <c r="G2" s="464"/>
      <c r="H2" s="23" t="s">
        <v>67</v>
      </c>
    </row>
    <row r="3" spans="1:12" ht="19.5" customHeight="1">
      <c r="A3" s="74" t="s">
        <v>59</v>
      </c>
      <c r="B3" s="1"/>
      <c r="C3" s="1"/>
      <c r="D3" s="1"/>
      <c r="I3" s="23"/>
    </row>
    <row r="4" spans="1:12">
      <c r="A4" s="25" t="s">
        <v>57</v>
      </c>
      <c r="B4" s="399" t="s">
        <v>207</v>
      </c>
      <c r="C4" s="400"/>
      <c r="D4" s="400"/>
      <c r="E4" s="400"/>
      <c r="F4" s="400"/>
      <c r="G4" s="401"/>
    </row>
    <row r="5" spans="1:12">
      <c r="A5" s="26" t="s">
        <v>45</v>
      </c>
      <c r="B5" s="399" t="s">
        <v>210</v>
      </c>
      <c r="C5" s="400"/>
      <c r="D5" s="400"/>
      <c r="E5" s="400"/>
      <c r="F5" s="400"/>
      <c r="G5" s="401"/>
    </row>
    <row r="6" spans="1:12">
      <c r="A6" s="26" t="s">
        <v>8</v>
      </c>
      <c r="B6" s="399" t="s">
        <v>6</v>
      </c>
      <c r="C6" s="400"/>
      <c r="D6" s="401"/>
      <c r="E6" s="70" t="s">
        <v>52</v>
      </c>
      <c r="F6" s="69" t="str">
        <f>$I$6</f>
        <v>遠隔</v>
      </c>
      <c r="G6" s="69">
        <f>$J$6</f>
        <v>10</v>
      </c>
      <c r="H6" s="70" t="s">
        <v>52</v>
      </c>
      <c r="I6" s="71" t="s">
        <v>53</v>
      </c>
      <c r="J6" s="71">
        <v>10</v>
      </c>
    </row>
    <row r="7" spans="1:12">
      <c r="A7" s="89" t="s">
        <v>136</v>
      </c>
      <c r="B7" s="399" t="s">
        <v>204</v>
      </c>
      <c r="C7" s="400"/>
      <c r="D7" s="401"/>
      <c r="E7" s="70" t="s">
        <v>94</v>
      </c>
      <c r="F7" s="69" t="str">
        <f>IF($I$7 = 0,"", $I$7)</f>
        <v/>
      </c>
      <c r="G7" s="69" t="str">
        <f>IF($J$7 = 0,"", $J$7)</f>
        <v/>
      </c>
      <c r="H7" s="70" t="s">
        <v>94</v>
      </c>
      <c r="I7" s="71"/>
      <c r="J7" s="71">
        <v>0</v>
      </c>
    </row>
    <row r="8" spans="1:12">
      <c r="A8" s="89" t="s">
        <v>137</v>
      </c>
      <c r="B8" s="399" t="s">
        <v>97</v>
      </c>
      <c r="C8" s="400"/>
      <c r="D8" s="400"/>
      <c r="E8" s="400"/>
      <c r="F8" s="400"/>
      <c r="G8" s="401"/>
      <c r="H8" s="70" t="s">
        <v>127</v>
      </c>
      <c r="I8" s="71" t="s">
        <v>117</v>
      </c>
      <c r="J8" s="23" t="s">
        <v>77</v>
      </c>
    </row>
    <row r="9" spans="1:12">
      <c r="A9" s="28" t="s">
        <v>10</v>
      </c>
      <c r="B9" s="399" t="s">
        <v>205</v>
      </c>
      <c r="C9" s="400"/>
      <c r="D9" s="400"/>
      <c r="E9" s="400"/>
      <c r="F9" s="400"/>
      <c r="G9" s="401"/>
      <c r="H9" s="70" t="s">
        <v>62</v>
      </c>
      <c r="I9" s="71" t="s">
        <v>17</v>
      </c>
      <c r="J9" s="69">
        <f>IF($I$9 = "筋力",基本!$C$5,IF($I$9 = "耐久力",基本!$C$6,IF($I$9 = "敏捷力",基本!$C$7,IF($I$9 = "知力",基本!$C$8,IF($I$9 = "判断力",基本!$C$9,IF($I$9 = "魅力",基本!$C$10,""))))))</f>
        <v>6</v>
      </c>
      <c r="K9" s="71" t="s">
        <v>22</v>
      </c>
    </row>
    <row r="10" spans="1:12">
      <c r="A10" s="27" t="s">
        <v>71</v>
      </c>
      <c r="B10" s="399" t="s">
        <v>206</v>
      </c>
      <c r="C10" s="400"/>
      <c r="D10" s="400"/>
      <c r="E10" s="400"/>
      <c r="F10" s="400"/>
      <c r="G10" s="401"/>
      <c r="H10" s="70" t="s">
        <v>72</v>
      </c>
      <c r="I10" s="71">
        <v>0</v>
      </c>
      <c r="J10" s="432" t="s">
        <v>64</v>
      </c>
      <c r="K10" s="433"/>
      <c r="L10" s="69">
        <f>IF($I$8=基本!$F$4,基本!$O$7,IF($I$8=基本!$F$13,基本!$O$16,IF($I$8=基本!$F$22,基本!$O$25,IF($I$8=基本!$F$31,基本!$O$34,IF($I$8=基本!$F$40,基本!$O$43,0)))))</f>
        <v>12</v>
      </c>
    </row>
    <row r="11" spans="1:12">
      <c r="A11" s="28" t="s">
        <v>76</v>
      </c>
      <c r="B11" s="405" t="s">
        <v>138</v>
      </c>
      <c r="C11" s="406"/>
      <c r="D11" s="406"/>
      <c r="E11" s="406"/>
      <c r="F11" s="406"/>
      <c r="G11" s="407"/>
      <c r="H11" s="72" t="s">
        <v>63</v>
      </c>
      <c r="I11" s="71" t="s">
        <v>17</v>
      </c>
      <c r="J11" s="68">
        <f>IF($I$9 = "筋力",基本!$C$5,IF($I$11 = "耐久力",基本!$C$6,IF($I$11 = "敏捷力",基本!$C$7,IF($I$11 = "知力",基本!$C$8,IF($I$11 = "判断力",基本!$C$9,IF($I$11 = "魅力",基本!$C$10,""))))))</f>
        <v>6</v>
      </c>
      <c r="L11" s="1"/>
    </row>
    <row r="12" spans="1:12">
      <c r="A12" s="30"/>
      <c r="B12" s="411" t="s">
        <v>139</v>
      </c>
      <c r="C12" s="412"/>
      <c r="D12" s="412"/>
      <c r="E12" s="412"/>
      <c r="F12" s="412"/>
      <c r="G12" s="413"/>
      <c r="H12" s="70" t="s">
        <v>73</v>
      </c>
      <c r="I12" s="71">
        <v>0</v>
      </c>
      <c r="J12" s="432" t="s">
        <v>65</v>
      </c>
      <c r="K12" s="433"/>
      <c r="L12" s="69">
        <f>IF($I$8=基本!$F$4,基本!$O$9,IF($I$8=基本!$F$13,基本!$O$18,IF($I$8=基本!$F$22,基本!$O$27,IF($I$8=基本!$F$31,基本!$O$36,IF($I$8=基本!$F$40,基本!$O$45,0)))))</f>
        <v>5</v>
      </c>
    </row>
    <row r="13" spans="1:12">
      <c r="A13" s="90" t="s">
        <v>140</v>
      </c>
      <c r="B13" s="408" t="s">
        <v>212</v>
      </c>
      <c r="C13" s="406"/>
      <c r="D13" s="406"/>
      <c r="E13" s="406"/>
      <c r="F13" s="406"/>
      <c r="G13" s="407"/>
      <c r="H13" s="73" t="s">
        <v>128</v>
      </c>
      <c r="I13" s="71">
        <v>3</v>
      </c>
      <c r="J13" s="70" t="s">
        <v>54</v>
      </c>
      <c r="K13" s="71">
        <v>6</v>
      </c>
    </row>
    <row r="14" spans="1:12">
      <c r="A14" s="90" t="s">
        <v>141</v>
      </c>
      <c r="B14" s="399" t="s">
        <v>145</v>
      </c>
      <c r="C14" s="400"/>
      <c r="D14" s="400"/>
      <c r="E14" s="400"/>
      <c r="F14" s="400"/>
      <c r="G14" s="401"/>
      <c r="H14" s="70" t="s">
        <v>61</v>
      </c>
      <c r="I14" s="108">
        <v>3</v>
      </c>
      <c r="J14" s="70" t="s">
        <v>187</v>
      </c>
      <c r="K14" s="108">
        <v>6</v>
      </c>
    </row>
    <row r="15" spans="1:12">
      <c r="A15" s="90" t="s">
        <v>142</v>
      </c>
      <c r="B15" s="399" t="s">
        <v>97</v>
      </c>
      <c r="C15" s="400"/>
      <c r="D15" s="400"/>
      <c r="E15" s="400"/>
      <c r="F15" s="400"/>
      <c r="G15" s="401"/>
      <c r="H15" s="70" t="s">
        <v>74</v>
      </c>
      <c r="I15" s="71" t="s">
        <v>113</v>
      </c>
    </row>
    <row r="16" spans="1:12">
      <c r="A16" s="30" t="s">
        <v>10</v>
      </c>
      <c r="B16" s="411" t="s">
        <v>144</v>
      </c>
      <c r="C16" s="412"/>
      <c r="D16" s="412"/>
      <c r="E16" s="412"/>
      <c r="F16" s="412"/>
      <c r="G16" s="413"/>
      <c r="H16" s="73" t="s">
        <v>259</v>
      </c>
      <c r="I16" s="129">
        <v>1</v>
      </c>
      <c r="J16" s="128" t="s">
        <v>54</v>
      </c>
      <c r="K16" s="129">
        <v>6</v>
      </c>
      <c r="L16" s="129" t="s">
        <v>109</v>
      </c>
    </row>
    <row r="17" spans="1:11">
      <c r="A17" s="30" t="s">
        <v>143</v>
      </c>
      <c r="B17" s="411" t="s">
        <v>322</v>
      </c>
      <c r="C17" s="412"/>
      <c r="D17" s="412"/>
      <c r="E17" s="412"/>
      <c r="F17" s="412"/>
      <c r="G17" s="413"/>
    </row>
    <row r="18" spans="1:11" ht="14.25" thickBot="1">
      <c r="A18" s="22" t="s">
        <v>58</v>
      </c>
      <c r="E18" s="3"/>
    </row>
    <row r="19" spans="1:11" ht="18.75" customHeight="1" thickBot="1">
      <c r="A19" s="467" t="str">
        <f>$B$2</f>
        <v>ローリング・サンダー</v>
      </c>
      <c r="B19" s="468"/>
      <c r="C19" s="468"/>
      <c r="D19" s="132" t="s">
        <v>3</v>
      </c>
      <c r="E19" s="82" t="s">
        <v>2</v>
      </c>
      <c r="F19" s="83" t="s">
        <v>46</v>
      </c>
      <c r="G19" s="9" t="s">
        <v>47</v>
      </c>
    </row>
    <row r="20" spans="1:11" ht="38.25" customHeight="1">
      <c r="A20" s="424" t="s">
        <v>1</v>
      </c>
      <c r="B20" s="6" t="s">
        <v>51</v>
      </c>
      <c r="C20" s="137" t="str">
        <f>$K$9</f>
        <v>反応</v>
      </c>
      <c r="D20" s="140" t="str">
        <f>$J$9+$L$10+$I$10 &amp; "+1d20" &amp; IF($I$7="爆発"," ◎★",IF($I$7="噴射"," ◎★"," ◎"))</f>
        <v>18+1d20 ◎</v>
      </c>
      <c r="E20" s="139" t="str">
        <f>$J$9+$L$10+2+$I$10 &amp; "+1d20" &amp; IF($I$7="爆発"," ◎★",IF($I$7="噴射"," ◎★"," ◎"))</f>
        <v>20+1d20 ◎</v>
      </c>
      <c r="F20" s="139" t="str">
        <f>$J$9+$L$10+$I$10 &amp; "+1d20" &amp; IF($I$7="爆発"," ◎★※",IF($I$7="噴射"," ◎★※"," ◎※"))</f>
        <v>18+1d20 ◎※</v>
      </c>
      <c r="G20" s="141" t="str">
        <f>$J$9+$L$10+$I$10+2 &amp; "+1d20" &amp; IF($I$7="爆発"," ◎★※",IF($I$7="噴射"," ◎★※"," ◎※"))</f>
        <v>20+1d20 ◎※</v>
      </c>
    </row>
    <row r="21" spans="1:11" ht="29.25" customHeight="1">
      <c r="A21" s="465"/>
      <c r="B21" s="435" t="s">
        <v>5</v>
      </c>
      <c r="C21" s="138" t="s">
        <v>71</v>
      </c>
      <c r="D21" s="170" t="str">
        <f>"( "&amp;$J$11+$L$12+$I$12 &amp; "+" &amp; $I$13 &amp; "d" &amp; $K$13 &amp; " ) / 2"</f>
        <v>( 11+3d6 ) / 2</v>
      </c>
      <c r="E21" s="171" t="str">
        <f>"( "&amp;$J$11+$L$12+$I$12 &amp; "+" &amp; $I$13 &amp; "d" &amp; $K$13 &amp; " ) / 2"</f>
        <v>( 11+3d6 ) / 2</v>
      </c>
      <c r="F21" s="171" t="str">
        <f>"( "&amp;$J$11+$L$12+$I$12 &amp; "+" &amp; $I$13 &amp; "d" &amp; $K$13 &amp; " ) / 2"</f>
        <v>( 11+3d6 ) / 2</v>
      </c>
      <c r="G21" s="172" t="str">
        <f>"( "&amp;$J$11+$L$12+$I$12 &amp; "+" &amp; $I$13 &amp; "d" &amp; $K$13 &amp; " ) / 2"</f>
        <v>( 11+3d6 ) / 2</v>
      </c>
      <c r="I21"/>
      <c r="J21"/>
      <c r="K21"/>
    </row>
    <row r="22" spans="1:11" ht="29.25" customHeight="1">
      <c r="A22" s="425"/>
      <c r="B22" s="436"/>
      <c r="C22" s="173" t="str">
        <f>IF($I$15 = 0,"", $I$15)</f>
        <v>雷鳴</v>
      </c>
      <c r="D22" s="174" t="str">
        <f>$J$11+$L$12+$I$12 &amp; "+" &amp; $I$13 &amp; "d" &amp; $K$13 &amp; " ☆"</f>
        <v>11+3d6 ☆</v>
      </c>
      <c r="E22" s="175" t="str">
        <f>$J$11+$L$12+$I$12 &amp; "+" &amp; $I$13 &amp; "d" &amp; $K$13 &amp; " ☆"</f>
        <v>11+3d6 ☆</v>
      </c>
      <c r="F22" s="175" t="str">
        <f>$J$11+$L$12+$I$12 &amp; "+" &amp; $I$13 &amp; "d" &amp; $K$13 &amp; " ☆"</f>
        <v>11+3d6 ☆</v>
      </c>
      <c r="G22" s="176" t="str">
        <f>$J$11+$L$12+$I$12 &amp; "+" &amp; $I$13 &amp; "d" &amp; $K$13 &amp; " ☆"</f>
        <v>11+3d6 ☆</v>
      </c>
      <c r="I22"/>
      <c r="J22"/>
      <c r="K22"/>
    </row>
    <row r="23" spans="1:11" ht="29.25" customHeight="1" thickBot="1">
      <c r="A23" s="466"/>
      <c r="B23" s="125" t="s">
        <v>4</v>
      </c>
      <c r="C23" s="145" t="str">
        <f>IF($I$15 = 0,"", $I$15)</f>
        <v>雷鳴</v>
      </c>
      <c r="D23" s="142" t="str">
        <f>$J$11+$L$12+$I$12+($I$13*$K$13) &amp; IF($I$14 = 0,"","+" &amp; $I$14 &amp; "d" &amp; $K$14) &amp; IF($I$7="爆発"," ★",IF($I$7="噴射"," ★","")) &amp; " ☆"</f>
        <v>29+3d6 ☆</v>
      </c>
      <c r="E23" s="143" t="str">
        <f>$J$11+$L$12+$I$12+($I$13*$K$13) &amp; IF($I$14 = 0,"","+" &amp; $I$14 &amp; "d" &amp; $K$14) &amp; IF($I$7="爆発"," ★",IF($I$7="噴射"," ★","")) &amp; " ☆"</f>
        <v>29+3d6 ☆</v>
      </c>
      <c r="F23" s="143" t="str">
        <f>$J$11+$L$12+$I$12+($I$13*$K$13) &amp; IF($I$14 = 0,"","+" &amp; $I$14 &amp; "d" &amp; $K$14) &amp; IF($I$7="爆発"," ★",IF($I$7="噴射"," ★","")) &amp; " ☆"</f>
        <v>29+3d6 ☆</v>
      </c>
      <c r="G23" s="144" t="str">
        <f>$J$11+$L$12+$I$12+($I$13*$K$13) &amp; IF($I$14 = 0,"","+" &amp; $I$14 &amp; "d" &amp; $K$14) &amp; IF($I$7="爆発"," ★",IF($I$7="噴射"," ★","")) &amp; " ☆"</f>
        <v>29+3d6 ☆</v>
      </c>
      <c r="I23"/>
      <c r="J23"/>
      <c r="K23"/>
    </row>
    <row r="24" spans="1:11" ht="29.25" customHeight="1">
      <c r="A24" s="429" t="s">
        <v>324</v>
      </c>
      <c r="B24" s="437" t="s">
        <v>5</v>
      </c>
      <c r="C24" s="177" t="s">
        <v>71</v>
      </c>
      <c r="D24" s="178" t="str">
        <f>"( "&amp;$J$11+$L$12+$I$12 &amp; "+" &amp; IF($K$13=$K$16,($I$13+1) &amp; "d" &amp; $K$13,$I$13 &amp; "d" &amp; $K$13 &amp; "+" &amp; $I$16 &amp; "d" &amp; $K$16) &amp; " ) / 2" &amp; IF($I$7="爆発"," ★",IF($I$7="噴射"," ★",""))</f>
        <v>( 11+4d6 ) / 2</v>
      </c>
      <c r="E24" s="179" t="str">
        <f>"( "&amp;$J$11+$L$12+$I$12 &amp; "+" &amp; IF($K$13=$K$16,($I$13+1) &amp; "d" &amp; $K$13,$I$13 &amp; "d" &amp; $K$13 &amp; "+" &amp; $I$16 &amp; "d" &amp; $K$16) &amp; " ) / 2" &amp; IF($I$7="爆発"," ★",IF($I$7="噴射"," ★",""))</f>
        <v>( 11+4d6 ) / 2</v>
      </c>
      <c r="F24" s="179" t="str">
        <f>"( "&amp;$J$11+$L$12+$I$12 &amp; "+" &amp; IF($K$13=$K$16,($I$13+1) &amp; "d" &amp; $K$13,$I$13 &amp; "d" &amp; $K$13 &amp; "+" &amp; $I$16 &amp; "d" &amp; $K$16) &amp; " ) / 2" &amp; IF($I$7="爆発"," ★",IF($I$7="噴射"," ★",""))</f>
        <v>( 11+4d6 ) / 2</v>
      </c>
      <c r="G24" s="180" t="str">
        <f>"( "&amp;$J$11+$L$12+$I$12 &amp; "+" &amp; IF($K$13=$K$16,($I$13+1) &amp; "d" &amp; $K$13,$I$13 &amp; "d" &amp; $K$13 &amp; "+" &amp; $I$16 &amp; "d" &amp; $K$16) &amp; " ) / 2" &amp; IF($I$7="爆発"," ★",IF($I$7="噴射"," ★",""))</f>
        <v>( 11+4d6 ) / 2</v>
      </c>
      <c r="I24"/>
      <c r="J24"/>
      <c r="K24"/>
    </row>
    <row r="25" spans="1:11" ht="29.25" customHeight="1">
      <c r="A25" s="430"/>
      <c r="B25" s="436"/>
      <c r="C25" s="173" t="str">
        <f>IF($L$16 = 0,"", $L$16)</f>
        <v>死霊</v>
      </c>
      <c r="D25" s="174" t="str">
        <f>$J$11+$L$12+$I$12 &amp; "+" &amp; IF($K$13=$K$16,($I$13+1) &amp; "d" &amp; $K$13,$I$13 &amp; "d" &amp; $K$13 &amp; "+" &amp; $I$16 &amp; "d" &amp; $K$16) &amp; IF($I$7="爆発"," ★",IF($I$7="噴射"," ★","")) &amp; " ☆"</f>
        <v>11+4d6 ☆</v>
      </c>
      <c r="E25" s="175" t="str">
        <f>$J$11+$L$12+$I$12 &amp; "+" &amp; IF($K$13=$K$16,($I$13+1) &amp; "d" &amp; $K$13,$I$13 &amp; "d" &amp; $K$13 &amp; "+" &amp; $I$16 &amp; "d" &amp; $K$16) &amp; IF($I$7="爆発"," ★",IF($I$7="噴射"," ★","")) &amp; " ☆"</f>
        <v>11+4d6 ☆</v>
      </c>
      <c r="F25" s="175" t="str">
        <f>$J$11+$L$12+$I$12 &amp; "+" &amp; IF($K$13=$K$16,($I$13+1) &amp; "d" &amp; $K$13,$I$13 &amp; "d" &amp; $K$13 &amp; "+" &amp; $I$16 &amp; "d" &amp; $K$16) &amp; IF($I$7="爆発"," ★",IF($I$7="噴射"," ★","")) &amp; " ☆"</f>
        <v>11+4d6 ☆</v>
      </c>
      <c r="G25" s="176" t="str">
        <f>$J$11+$L$12+$I$12 &amp; "+" &amp; IF($K$13=$K$16,($I$13+1) &amp; "d" &amp; $K$13,$I$13 &amp; "d" &amp; $K$13 &amp; "+" &amp; $I$16 &amp; "d" &amp; $K$16) &amp; IF($I$7="爆発"," ★",IF($I$7="噴射"," ★","")) &amp; " ☆"</f>
        <v>11+4d6 ☆</v>
      </c>
      <c r="I25"/>
      <c r="J25"/>
      <c r="K25"/>
    </row>
    <row r="26" spans="1:11" ht="29.25" customHeight="1" thickBot="1">
      <c r="A26" s="431"/>
      <c r="B26" s="125" t="s">
        <v>4</v>
      </c>
      <c r="C26" s="145" t="str">
        <f>IF($L$16 = 0,"", $L$16)</f>
        <v>死霊</v>
      </c>
      <c r="D26" s="142" t="str">
        <f>$J$11+$L$12+$I$12+($I$13*$K$13)+($I$16*$K$16) &amp; IF($I$14 = 0,"","+" &amp; $I$14 &amp; "d" &amp; $K$14) &amp; IF($I$7="爆発"," ★",IF($I$7="噴射"," ★","")) &amp; " ☆"</f>
        <v>35+3d6 ☆</v>
      </c>
      <c r="E26" s="143" t="str">
        <f>$J$11+$L$12+$I$12+($I$13*$K$13)+($I$16*$K$16) &amp; IF($I$14 = 0,"","+" &amp; $I$14 &amp; "d" &amp; $K$14) &amp; IF($I$7="爆発"," ★",IF($I$7="噴射"," ★","")) &amp; " ☆"</f>
        <v>35+3d6 ☆</v>
      </c>
      <c r="F26" s="143" t="str">
        <f>$J$11+$L$12+$I$12+($I$13*$K$13)+($I$16*$K$16) &amp; IF($I$14 = 0,"","+" &amp; $I$14 &amp; "d" &amp; $K$14) &amp; IF($I$7="爆発"," ★",IF($I$7="噴射"," ★","")) &amp; " ☆"</f>
        <v>35+3d6 ☆</v>
      </c>
      <c r="G26" s="144" t="str">
        <f>$J$11+$L$12+$I$12+($I$13*$K$13)+($I$16*$K$16) &amp; IF($I$14 = 0,"","+" &amp; $I$14 &amp; "d" &amp; $K$14) &amp; IF($I$7="爆発"," ★",IF($I$7="噴射"," ★","")) &amp; " ☆"</f>
        <v>35+3d6 ☆</v>
      </c>
      <c r="I26"/>
      <c r="J26"/>
      <c r="K26"/>
    </row>
    <row r="27" spans="1:11" ht="17.25" customHeight="1">
      <c r="A27" s="409" t="s">
        <v>328</v>
      </c>
      <c r="B27" s="409"/>
      <c r="C27" s="409"/>
      <c r="D27" s="409"/>
      <c r="E27" s="409"/>
      <c r="F27" s="409"/>
      <c r="G27" s="409"/>
      <c r="I27"/>
      <c r="J27"/>
      <c r="K27"/>
    </row>
    <row r="28" spans="1:11">
      <c r="A28" s="410" t="s">
        <v>152</v>
      </c>
      <c r="B28" s="410"/>
      <c r="C28" s="410"/>
      <c r="D28" s="410"/>
      <c r="E28" s="410"/>
      <c r="F28" s="410"/>
      <c r="G28" s="410"/>
    </row>
    <row r="29" spans="1:11">
      <c r="A29" s="410" t="s">
        <v>261</v>
      </c>
      <c r="B29" s="410"/>
      <c r="C29" s="410"/>
      <c r="D29" s="410"/>
      <c r="E29" s="410"/>
      <c r="F29" s="410"/>
      <c r="G29" s="410"/>
    </row>
    <row r="30" spans="1:11" ht="17.25" customHeight="1">
      <c r="A30" s="409" t="s">
        <v>101</v>
      </c>
      <c r="B30" s="409"/>
      <c r="C30" s="409"/>
      <c r="D30" s="409"/>
      <c r="E30" s="409"/>
      <c r="F30" s="409"/>
      <c r="G30" s="409"/>
      <c r="I30"/>
      <c r="J30"/>
      <c r="K30"/>
    </row>
    <row r="31" spans="1:11" ht="13.5" customHeight="1">
      <c r="A31" s="420" t="s">
        <v>330</v>
      </c>
      <c r="B31" s="420"/>
      <c r="C31" s="420"/>
      <c r="D31" s="420"/>
      <c r="E31" s="420"/>
      <c r="F31" s="420"/>
      <c r="G31" s="420"/>
      <c r="I31"/>
      <c r="J31"/>
      <c r="K31"/>
    </row>
    <row r="32" spans="1:11" ht="13.5" customHeight="1">
      <c r="A32" s="410" t="s">
        <v>331</v>
      </c>
      <c r="B32" s="410"/>
      <c r="C32" s="410"/>
      <c r="D32" s="410"/>
      <c r="E32" s="410"/>
      <c r="F32" s="410"/>
      <c r="G32" s="410"/>
    </row>
    <row r="33" spans="1:12" ht="17.25" customHeight="1">
      <c r="A33" s="409" t="s">
        <v>182</v>
      </c>
      <c r="B33" s="409"/>
      <c r="C33" s="409"/>
      <c r="D33" s="409"/>
      <c r="E33" s="409"/>
      <c r="F33" s="409"/>
      <c r="G33" s="409"/>
      <c r="I33"/>
      <c r="J33"/>
      <c r="K33"/>
    </row>
    <row r="34" spans="1:12">
      <c r="A34" s="410" t="s">
        <v>260</v>
      </c>
      <c r="B34" s="410"/>
      <c r="C34" s="410"/>
      <c r="D34" s="410"/>
      <c r="E34" s="410"/>
      <c r="F34" s="410"/>
      <c r="G34" s="410"/>
    </row>
    <row r="35" spans="1:12">
      <c r="A35" s="410" t="s">
        <v>329</v>
      </c>
      <c r="B35" s="410"/>
      <c r="C35" s="410"/>
      <c r="D35" s="410"/>
      <c r="E35" s="410"/>
      <c r="F35" s="410"/>
      <c r="G35" s="410"/>
    </row>
    <row r="36" spans="1:12" s="383" customFormat="1" ht="17.25" customHeight="1">
      <c r="A36" s="409" t="s">
        <v>525</v>
      </c>
      <c r="B36" s="409"/>
      <c r="C36" s="409"/>
      <c r="D36" s="409"/>
      <c r="E36" s="409"/>
      <c r="F36" s="409"/>
      <c r="G36" s="409"/>
      <c r="H36" s="384"/>
    </row>
    <row r="37" spans="1:12" s="383" customFormat="1" ht="13.5" customHeight="1">
      <c r="A37" s="420" t="s">
        <v>527</v>
      </c>
      <c r="B37" s="420"/>
      <c r="C37" s="420"/>
      <c r="D37" s="420"/>
      <c r="E37" s="420"/>
      <c r="F37" s="420"/>
      <c r="G37" s="420"/>
      <c r="H37" s="384"/>
    </row>
    <row r="38" spans="1:12" s="383" customFormat="1" ht="13.5" customHeight="1">
      <c r="A38" s="410" t="s">
        <v>526</v>
      </c>
      <c r="B38" s="410"/>
      <c r="C38" s="410"/>
      <c r="D38" s="410"/>
      <c r="E38" s="410"/>
      <c r="F38" s="410"/>
      <c r="G38" s="410"/>
      <c r="H38" s="384"/>
      <c r="I38" s="384"/>
      <c r="J38" s="384"/>
      <c r="K38" s="384"/>
    </row>
    <row r="39" spans="1:12" ht="12" customHeight="1">
      <c r="A39" s="414" t="s">
        <v>279</v>
      </c>
      <c r="B39" s="415"/>
      <c r="C39" s="415"/>
      <c r="D39" s="415"/>
      <c r="E39" s="415"/>
      <c r="F39" s="415"/>
      <c r="G39" s="416"/>
    </row>
    <row r="40" spans="1:12" ht="12" customHeight="1">
      <c r="A40" s="405"/>
      <c r="B40" s="406"/>
      <c r="C40" s="406"/>
      <c r="D40" s="406"/>
      <c r="E40" s="406"/>
      <c r="F40" s="406"/>
      <c r="G40" s="407"/>
    </row>
    <row r="41" spans="1:12" ht="12" customHeight="1">
      <c r="A41" s="405" t="s">
        <v>274</v>
      </c>
      <c r="B41" s="406"/>
      <c r="C41" s="406"/>
      <c r="D41" s="406"/>
      <c r="E41" s="406"/>
      <c r="F41" s="406"/>
      <c r="G41" s="407"/>
    </row>
    <row r="42" spans="1:12" s="1" customFormat="1" ht="12" customHeight="1">
      <c r="A42" s="405" t="s">
        <v>275</v>
      </c>
      <c r="B42" s="406"/>
      <c r="C42" s="406"/>
      <c r="D42" s="406"/>
      <c r="E42" s="406"/>
      <c r="F42" s="406"/>
      <c r="G42" s="407"/>
      <c r="L42"/>
    </row>
    <row r="43" spans="1:12" s="1" customFormat="1" ht="12" customHeight="1">
      <c r="A43" s="405" t="s">
        <v>273</v>
      </c>
      <c r="B43" s="406"/>
      <c r="C43" s="406"/>
      <c r="D43" s="406"/>
      <c r="E43" s="406"/>
      <c r="F43" s="406"/>
      <c r="G43" s="407"/>
      <c r="L43"/>
    </row>
    <row r="44" spans="1:12" s="1" customFormat="1" ht="12" customHeight="1">
      <c r="A44" s="405" t="s">
        <v>276</v>
      </c>
      <c r="B44" s="406"/>
      <c r="C44" s="406"/>
      <c r="D44" s="406"/>
      <c r="E44" s="406"/>
      <c r="F44" s="406"/>
      <c r="G44" s="407"/>
      <c r="L44"/>
    </row>
    <row r="45" spans="1:12" s="1" customFormat="1" ht="12" customHeight="1">
      <c r="A45" s="405" t="s">
        <v>277</v>
      </c>
      <c r="B45" s="406"/>
      <c r="C45" s="406"/>
      <c r="D45" s="406"/>
      <c r="E45" s="406"/>
      <c r="F45" s="406"/>
      <c r="G45" s="407"/>
      <c r="L45"/>
    </row>
    <row r="46" spans="1:12" s="1" customFormat="1" ht="12" customHeight="1">
      <c r="A46" s="405" t="s">
        <v>278</v>
      </c>
      <c r="B46" s="406"/>
      <c r="C46" s="406"/>
      <c r="D46" s="406"/>
      <c r="E46" s="406"/>
      <c r="F46" s="406"/>
      <c r="G46" s="407"/>
      <c r="L46"/>
    </row>
    <row r="47" spans="1:12" s="1" customFormat="1" ht="12" customHeight="1">
      <c r="A47" s="411"/>
      <c r="B47" s="412"/>
      <c r="C47" s="412"/>
      <c r="D47" s="412"/>
      <c r="E47" s="412"/>
      <c r="F47" s="412"/>
      <c r="G47" s="413"/>
      <c r="L47"/>
    </row>
    <row r="48" spans="1:12" s="1" customFormat="1" ht="21">
      <c r="A48" s="40" t="s">
        <v>35</v>
      </c>
      <c r="B48" s="75">
        <f>$B$1</f>
        <v>1</v>
      </c>
      <c r="C48" s="41" t="s">
        <v>48</v>
      </c>
      <c r="D48" s="42" t="str">
        <f>$E$1</f>
        <v>一日毎</v>
      </c>
      <c r="E48" s="469" t="str">
        <f>$B$2</f>
        <v>ローリング・サンダー</v>
      </c>
      <c r="F48" s="470"/>
      <c r="G48" s="471"/>
      <c r="L48"/>
    </row>
  </sheetData>
  <mergeCells count="46">
    <mergeCell ref="A19:C19"/>
    <mergeCell ref="E48:G48"/>
    <mergeCell ref="B17:G17"/>
    <mergeCell ref="B16:G16"/>
    <mergeCell ref="A27:G27"/>
    <mergeCell ref="A28:G28"/>
    <mergeCell ref="A29:G29"/>
    <mergeCell ref="A45:G45"/>
    <mergeCell ref="A46:G46"/>
    <mergeCell ref="A44:G44"/>
    <mergeCell ref="A40:G40"/>
    <mergeCell ref="A41:G41"/>
    <mergeCell ref="A42:G42"/>
    <mergeCell ref="A43:G43"/>
    <mergeCell ref="A47:G47"/>
    <mergeCell ref="A35:G35"/>
    <mergeCell ref="A39:G39"/>
    <mergeCell ref="A20:A23"/>
    <mergeCell ref="B21:B22"/>
    <mergeCell ref="A30:G30"/>
    <mergeCell ref="A31:G31"/>
    <mergeCell ref="A32:G32"/>
    <mergeCell ref="A24:A26"/>
    <mergeCell ref="B24:B25"/>
    <mergeCell ref="A33:G33"/>
    <mergeCell ref="A34:G34"/>
    <mergeCell ref="A36:G36"/>
    <mergeCell ref="A37:G37"/>
    <mergeCell ref="A38:G38"/>
    <mergeCell ref="B12:G12"/>
    <mergeCell ref="J12:K12"/>
    <mergeCell ref="B13:G13"/>
    <mergeCell ref="B14:G14"/>
    <mergeCell ref="B15:G15"/>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基本!$A$14:$A$17</xm:f>
          </x14:formula1>
          <xm:sqref>K9</xm:sqref>
        </x14:dataValidation>
        <x14:dataValidation type="list" allowBlank="1" showInputMessage="1" showErrorMessage="1">
          <x14:formula1>
            <xm:f>基本!$A$25:$A$29</xm:f>
          </x14:formula1>
          <xm:sqref>I6</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基本!$B$25:$B$28</xm:f>
          </x14:formula1>
          <xm:sqref>I7</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基本!$D$25:$D$29</xm:f>
          </x14:formula1>
          <xm:sqref>I8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1"/>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31" t="s">
        <v>35</v>
      </c>
      <c r="B1" s="460">
        <v>9</v>
      </c>
      <c r="C1" s="461"/>
      <c r="D1" s="32" t="s">
        <v>48</v>
      </c>
      <c r="E1" s="33" t="s">
        <v>70</v>
      </c>
      <c r="F1" s="462"/>
      <c r="G1" s="463"/>
      <c r="H1" s="23" t="s">
        <v>66</v>
      </c>
    </row>
    <row r="2" spans="1:12" ht="24.75" customHeight="1">
      <c r="A2" s="32" t="s">
        <v>0</v>
      </c>
      <c r="B2" s="464" t="s">
        <v>150</v>
      </c>
      <c r="C2" s="464"/>
      <c r="D2" s="464"/>
      <c r="E2" s="464"/>
      <c r="F2" s="464"/>
      <c r="G2" s="464"/>
      <c r="H2" s="23" t="s">
        <v>67</v>
      </c>
    </row>
    <row r="3" spans="1:12" ht="19.5" customHeight="1">
      <c r="A3" s="74" t="s">
        <v>59</v>
      </c>
      <c r="B3" s="1"/>
      <c r="C3" s="1"/>
      <c r="D3" s="1"/>
      <c r="I3" s="23"/>
    </row>
    <row r="4" spans="1:12">
      <c r="A4" s="25" t="s">
        <v>57</v>
      </c>
      <c r="B4" s="399" t="s">
        <v>208</v>
      </c>
      <c r="C4" s="400"/>
      <c r="D4" s="400"/>
      <c r="E4" s="400"/>
      <c r="F4" s="400"/>
      <c r="G4" s="401"/>
    </row>
    <row r="5" spans="1:12">
      <c r="A5" s="26" t="s">
        <v>45</v>
      </c>
      <c r="B5" s="399" t="s">
        <v>209</v>
      </c>
      <c r="C5" s="400"/>
      <c r="D5" s="400"/>
      <c r="E5" s="400"/>
      <c r="F5" s="400"/>
      <c r="G5" s="401"/>
    </row>
    <row r="6" spans="1:12">
      <c r="A6" s="26" t="s">
        <v>8</v>
      </c>
      <c r="B6" s="399" t="s">
        <v>6</v>
      </c>
      <c r="C6" s="400"/>
      <c r="D6" s="401"/>
      <c r="E6" s="70" t="s">
        <v>52</v>
      </c>
      <c r="F6" s="69" t="str">
        <f>$I$6</f>
        <v>遠隔範囲</v>
      </c>
      <c r="G6" s="69">
        <f>$J$6</f>
        <v>10</v>
      </c>
      <c r="H6" s="70" t="s">
        <v>52</v>
      </c>
      <c r="I6" s="71" t="s">
        <v>116</v>
      </c>
      <c r="J6" s="71">
        <v>10</v>
      </c>
    </row>
    <row r="7" spans="1:12">
      <c r="A7" s="27" t="s">
        <v>7</v>
      </c>
      <c r="B7" s="399" t="s">
        <v>96</v>
      </c>
      <c r="C7" s="400"/>
      <c r="D7" s="401"/>
      <c r="E7" s="70" t="s">
        <v>94</v>
      </c>
      <c r="F7" s="69" t="str">
        <f>IF($I$7 = 0,"", $I$7)</f>
        <v>爆発</v>
      </c>
      <c r="G7" s="69">
        <f>IF($J$7 = 0,"", $J$7)</f>
        <v>1</v>
      </c>
      <c r="H7" s="70" t="s">
        <v>94</v>
      </c>
      <c r="I7" s="71" t="s">
        <v>95</v>
      </c>
      <c r="J7" s="71">
        <v>1</v>
      </c>
    </row>
    <row r="8" spans="1:12">
      <c r="A8" s="27" t="s">
        <v>9</v>
      </c>
      <c r="B8" s="399" t="s">
        <v>133</v>
      </c>
      <c r="C8" s="400"/>
      <c r="D8" s="400"/>
      <c r="E8" s="400"/>
      <c r="F8" s="400"/>
      <c r="G8" s="401"/>
      <c r="H8" s="70" t="s">
        <v>127</v>
      </c>
      <c r="I8" s="71" t="s">
        <v>117</v>
      </c>
      <c r="J8" s="23" t="s">
        <v>77</v>
      </c>
    </row>
    <row r="9" spans="1:12">
      <c r="A9" s="29" t="s">
        <v>10</v>
      </c>
      <c r="B9" s="402" t="s">
        <v>147</v>
      </c>
      <c r="C9" s="403"/>
      <c r="D9" s="403"/>
      <c r="E9" s="403"/>
      <c r="F9" s="403"/>
      <c r="G9" s="404"/>
      <c r="H9" s="70" t="s">
        <v>62</v>
      </c>
      <c r="I9" s="71" t="s">
        <v>17</v>
      </c>
      <c r="J9" s="69">
        <f>IF($I$9 = "筋力",基本!$C$5,IF($I$9 = "耐久力",基本!$C$6,IF($I$9 = "敏捷力",基本!$C$7,IF($I$9 = "知力",基本!$C$8,IF($I$9 = "判断力",基本!$C$9,IF($I$9 = "魅力",基本!$C$10,""))))))</f>
        <v>6</v>
      </c>
      <c r="K9" s="71" t="s">
        <v>23</v>
      </c>
    </row>
    <row r="10" spans="1:12">
      <c r="A10" s="28"/>
      <c r="B10" s="405" t="s">
        <v>148</v>
      </c>
      <c r="C10" s="406"/>
      <c r="D10" s="406"/>
      <c r="E10" s="406"/>
      <c r="F10" s="406"/>
      <c r="G10" s="407"/>
      <c r="H10" s="70" t="s">
        <v>72</v>
      </c>
      <c r="I10" s="71">
        <v>0</v>
      </c>
      <c r="J10" s="432" t="s">
        <v>64</v>
      </c>
      <c r="K10" s="433"/>
      <c r="L10" s="69">
        <f>IF($I$8=基本!$F$4,基本!$O$7,IF($I$8=基本!$F$13,基本!$O$16,IF($I$8=基本!$F$22,基本!$O$25,IF($I$8=基本!$F$31,基本!$O$34,IF($I$8=基本!$F$40,基本!$O$43,0)))))</f>
        <v>12</v>
      </c>
    </row>
    <row r="11" spans="1:12">
      <c r="A11" s="30"/>
      <c r="B11" s="411" t="s">
        <v>149</v>
      </c>
      <c r="C11" s="412"/>
      <c r="D11" s="412"/>
      <c r="E11" s="412"/>
      <c r="F11" s="412"/>
      <c r="G11" s="413"/>
      <c r="H11" s="72" t="s">
        <v>63</v>
      </c>
      <c r="I11" s="71" t="s">
        <v>17</v>
      </c>
      <c r="J11" s="68">
        <f>IF($I$9 = "筋力",基本!$C$5,IF($I$11 = "耐久力",基本!$C$6,IF($I$11 = "敏捷力",基本!$C$7,IF($I$11 = "知力",基本!$C$8,IF($I$11 = "判断力",基本!$C$9,IF($I$11 = "魅力",基本!$C$10,""))))))</f>
        <v>6</v>
      </c>
      <c r="L11" s="1"/>
    </row>
    <row r="12" spans="1:12">
      <c r="A12" s="28" t="s">
        <v>146</v>
      </c>
      <c r="B12" s="402" t="s">
        <v>147</v>
      </c>
      <c r="C12" s="403"/>
      <c r="D12" s="403"/>
      <c r="E12" s="403"/>
      <c r="F12" s="403"/>
      <c r="G12" s="404"/>
      <c r="H12" s="70" t="s">
        <v>73</v>
      </c>
      <c r="I12" s="71">
        <v>0</v>
      </c>
      <c r="J12" s="432" t="s">
        <v>65</v>
      </c>
      <c r="K12" s="433"/>
      <c r="L12" s="69">
        <f>IF($I$8=基本!$F$4,基本!$O$9,IF($I$8=基本!$F$13,基本!$O$18,IF($I$8=基本!$F$22,基本!$O$27,IF($I$8=基本!$F$31,基本!$O$36,IF($I$8=基本!$F$40,基本!$O$45,0)))))</f>
        <v>5</v>
      </c>
    </row>
    <row r="13" spans="1:12">
      <c r="A13" s="28"/>
      <c r="B13" s="405" t="s">
        <v>149</v>
      </c>
      <c r="C13" s="406"/>
      <c r="D13" s="406"/>
      <c r="E13" s="406"/>
      <c r="F13" s="406"/>
      <c r="G13" s="407"/>
      <c r="H13" s="73" t="s">
        <v>128</v>
      </c>
      <c r="I13" s="71"/>
      <c r="J13" s="70" t="s">
        <v>54</v>
      </c>
      <c r="K13" s="71"/>
    </row>
    <row r="14" spans="1:12">
      <c r="A14" s="28"/>
      <c r="B14" s="405"/>
      <c r="C14" s="406"/>
      <c r="D14" s="406"/>
      <c r="E14" s="406"/>
      <c r="F14" s="406"/>
      <c r="G14" s="407"/>
      <c r="H14" s="70" t="s">
        <v>61</v>
      </c>
      <c r="I14" s="108">
        <v>3</v>
      </c>
      <c r="J14" s="70" t="s">
        <v>187</v>
      </c>
      <c r="K14" s="108">
        <v>6</v>
      </c>
    </row>
    <row r="15" spans="1:12">
      <c r="A15" s="30"/>
      <c r="B15" s="417" t="s">
        <v>262</v>
      </c>
      <c r="C15" s="418"/>
      <c r="D15" s="418"/>
      <c r="E15" s="418"/>
      <c r="F15" s="418"/>
      <c r="G15" s="419"/>
      <c r="H15" s="70" t="s">
        <v>74</v>
      </c>
      <c r="I15" s="71"/>
    </row>
    <row r="16" spans="1:12" ht="14.25" thickBot="1">
      <c r="A16" s="22" t="s">
        <v>58</v>
      </c>
      <c r="E16" s="3"/>
      <c r="H16" s="73" t="s">
        <v>259</v>
      </c>
      <c r="I16" s="129">
        <v>1</v>
      </c>
      <c r="J16" s="128" t="s">
        <v>54</v>
      </c>
      <c r="K16" s="129">
        <v>6</v>
      </c>
      <c r="L16" s="129" t="s">
        <v>109</v>
      </c>
    </row>
    <row r="17" spans="1:11" ht="18.75" customHeight="1" thickBot="1">
      <c r="A17" s="467" t="str">
        <f>$B$2</f>
        <v>フェイス･オヴ･デス</v>
      </c>
      <c r="B17" s="468"/>
      <c r="C17" s="472"/>
      <c r="D17" s="5" t="s">
        <v>3</v>
      </c>
      <c r="E17" s="38" t="s">
        <v>2</v>
      </c>
      <c r="F17" s="39" t="s">
        <v>46</v>
      </c>
      <c r="G17" s="9" t="s">
        <v>47</v>
      </c>
    </row>
    <row r="18" spans="1:11" ht="38.25" customHeight="1">
      <c r="A18" s="424" t="s">
        <v>1</v>
      </c>
      <c r="B18" s="6" t="s">
        <v>51</v>
      </c>
      <c r="C18" s="24" t="str">
        <f>$K$9</f>
        <v>意志</v>
      </c>
      <c r="D18" s="7" t="str">
        <f>$J$9+$L$10+$I$10 &amp; "+1d20" &amp; IF($I$7="爆発"," ★",IF($I$7="噴射"," ★",""))</f>
        <v>18+1d20 ★</v>
      </c>
      <c r="E18" s="7" t="str">
        <f>$J$9+$L$10+2+$I$10 &amp; "+1d20" &amp; IF($I$7="爆発"," ★",IF($I$7="噴射"," ★",""))</f>
        <v>20+1d20 ★</v>
      </c>
      <c r="F18" s="7" t="str">
        <f>$J$9+$L$10+$I$10 &amp; "+1d20" &amp; IF($I$7="爆発"," ★※",IF($I$7="噴射"," ★※"," ※"))</f>
        <v>18+1d20 ★※</v>
      </c>
      <c r="G18" s="37" t="str">
        <f>$J$9+$L$10+$I$10+2 &amp; "+1d20" &amp; IF($I$7="爆発"," ★※",IF($I$7="噴射"," ★※"," ※"))</f>
        <v>20+1d20 ★※</v>
      </c>
    </row>
    <row r="19" spans="1:11" ht="38.25" customHeight="1" thickBot="1">
      <c r="A19" s="466"/>
      <c r="B19" s="94" t="s">
        <v>151</v>
      </c>
      <c r="C19" s="91" t="str">
        <f>IF($I$15 = 0,"", $I$15)</f>
        <v/>
      </c>
      <c r="D19" s="92" t="s">
        <v>326</v>
      </c>
      <c r="E19" s="92" t="s">
        <v>327</v>
      </c>
      <c r="F19" s="92" t="s">
        <v>327</v>
      </c>
      <c r="G19" s="93" t="s">
        <v>327</v>
      </c>
      <c r="I19"/>
      <c r="J19"/>
      <c r="K19"/>
    </row>
    <row r="20" spans="1:11" ht="24" customHeight="1">
      <c r="A20" s="409" t="s">
        <v>176</v>
      </c>
      <c r="B20" s="409"/>
      <c r="C20" s="409"/>
      <c r="D20" s="409"/>
      <c r="E20" s="409"/>
      <c r="F20" s="409"/>
      <c r="G20" s="409"/>
    </row>
    <row r="21" spans="1:11" ht="13.5" customHeight="1">
      <c r="A21" s="410" t="s">
        <v>177</v>
      </c>
      <c r="B21" s="410"/>
      <c r="C21" s="410"/>
      <c r="D21" s="410"/>
      <c r="E21" s="410"/>
      <c r="F21" s="410"/>
      <c r="G21" s="410"/>
    </row>
    <row r="22" spans="1:11" ht="13.5" customHeight="1">
      <c r="A22" s="406" t="s">
        <v>178</v>
      </c>
      <c r="B22" s="406"/>
      <c r="C22" s="406"/>
      <c r="D22" s="406"/>
      <c r="E22" s="406"/>
      <c r="F22" s="406"/>
      <c r="G22" s="406"/>
    </row>
    <row r="23" spans="1:11" ht="13.5" customHeight="1">
      <c r="A23" s="406" t="s">
        <v>332</v>
      </c>
      <c r="B23" s="406"/>
      <c r="C23" s="406"/>
      <c r="D23" s="406"/>
      <c r="E23" s="406"/>
      <c r="F23" s="406"/>
      <c r="G23" s="406"/>
    </row>
    <row r="24" spans="1:11" ht="13.5" customHeight="1">
      <c r="A24" s="406" t="s">
        <v>333</v>
      </c>
      <c r="B24" s="406"/>
      <c r="C24" s="406"/>
      <c r="D24" s="406"/>
      <c r="E24" s="406"/>
      <c r="F24" s="406"/>
      <c r="G24" s="406"/>
    </row>
    <row r="25" spans="1:11" ht="24" customHeight="1">
      <c r="A25" s="409" t="s">
        <v>101</v>
      </c>
      <c r="B25" s="409"/>
      <c r="C25" s="409"/>
      <c r="D25" s="409"/>
      <c r="E25" s="409"/>
      <c r="F25" s="409"/>
      <c r="G25" s="409"/>
      <c r="I25"/>
      <c r="J25"/>
      <c r="K25"/>
    </row>
    <row r="26" spans="1:11" ht="13.5" customHeight="1">
      <c r="A26" s="420" t="s">
        <v>330</v>
      </c>
      <c r="B26" s="420"/>
      <c r="C26" s="420"/>
      <c r="D26" s="420"/>
      <c r="E26" s="420"/>
      <c r="F26" s="420"/>
      <c r="G26" s="420"/>
      <c r="I26"/>
      <c r="J26"/>
      <c r="K26"/>
    </row>
    <row r="27" spans="1:11" ht="13.5" customHeight="1">
      <c r="A27" s="410" t="s">
        <v>331</v>
      </c>
      <c r="B27" s="410"/>
      <c r="C27" s="410"/>
      <c r="D27" s="410"/>
      <c r="E27" s="410"/>
      <c r="F27" s="410"/>
      <c r="G27" s="410"/>
    </row>
    <row r="28" spans="1:11" ht="24" customHeight="1">
      <c r="A28" s="409" t="s">
        <v>182</v>
      </c>
      <c r="B28" s="409"/>
      <c r="C28" s="409"/>
      <c r="D28" s="409"/>
      <c r="E28" s="409"/>
      <c r="F28" s="409"/>
      <c r="G28" s="409"/>
      <c r="I28"/>
      <c r="J28"/>
      <c r="K28"/>
    </row>
    <row r="29" spans="1:11">
      <c r="A29" s="410" t="s">
        <v>260</v>
      </c>
      <c r="B29" s="410"/>
      <c r="C29" s="410"/>
      <c r="D29" s="410"/>
      <c r="E29" s="410"/>
      <c r="F29" s="410"/>
      <c r="G29" s="410"/>
    </row>
    <row r="30" spans="1:11">
      <c r="A30" s="410" t="s">
        <v>329</v>
      </c>
      <c r="B30" s="410"/>
      <c r="C30" s="410"/>
      <c r="D30" s="410"/>
      <c r="E30" s="410"/>
      <c r="F30" s="410"/>
      <c r="G30" s="410"/>
    </row>
    <row r="31" spans="1:11">
      <c r="A31" s="113"/>
      <c r="B31" s="113"/>
      <c r="C31" s="113"/>
      <c r="D31" s="113"/>
      <c r="E31" s="113"/>
      <c r="F31" s="113"/>
      <c r="G31" s="113"/>
    </row>
    <row r="32" spans="1:11">
      <c r="A32" s="414" t="s">
        <v>279</v>
      </c>
      <c r="B32" s="415"/>
      <c r="C32" s="415"/>
      <c r="D32" s="415"/>
      <c r="E32" s="415"/>
      <c r="F32" s="415"/>
      <c r="G32" s="416"/>
    </row>
    <row r="33" spans="1:12">
      <c r="A33" s="405"/>
      <c r="B33" s="406"/>
      <c r="C33" s="406"/>
      <c r="D33" s="406"/>
      <c r="E33" s="406"/>
      <c r="F33" s="406"/>
      <c r="G33" s="407"/>
    </row>
    <row r="34" spans="1:12" s="1" customFormat="1">
      <c r="A34" s="405" t="s">
        <v>280</v>
      </c>
      <c r="B34" s="406"/>
      <c r="C34" s="406"/>
      <c r="D34" s="406"/>
      <c r="E34" s="406"/>
      <c r="F34" s="406"/>
      <c r="G34" s="407"/>
      <c r="L34"/>
    </row>
    <row r="35" spans="1:12">
      <c r="A35" s="405" t="s">
        <v>281</v>
      </c>
      <c r="B35" s="406"/>
      <c r="C35" s="406"/>
      <c r="D35" s="406"/>
      <c r="E35" s="406"/>
      <c r="F35" s="406"/>
      <c r="G35" s="407"/>
    </row>
    <row r="36" spans="1:12">
      <c r="A36" s="405"/>
      <c r="B36" s="406"/>
      <c r="C36" s="406"/>
      <c r="D36" s="406"/>
      <c r="E36" s="406"/>
      <c r="F36" s="406"/>
      <c r="G36" s="407"/>
    </row>
    <row r="37" spans="1:12" s="1" customFormat="1">
      <c r="A37" s="405" t="s">
        <v>345</v>
      </c>
      <c r="B37" s="406"/>
      <c r="C37" s="406"/>
      <c r="D37" s="406"/>
      <c r="E37" s="406"/>
      <c r="F37" s="406"/>
      <c r="G37" s="407"/>
      <c r="L37"/>
    </row>
    <row r="38" spans="1:12" s="1" customFormat="1">
      <c r="A38" s="405" t="s">
        <v>282</v>
      </c>
      <c r="B38" s="406"/>
      <c r="C38" s="406"/>
      <c r="D38" s="406"/>
      <c r="E38" s="406"/>
      <c r="F38" s="406"/>
      <c r="G38" s="407"/>
      <c r="L38"/>
    </row>
    <row r="39" spans="1:12" s="1" customFormat="1">
      <c r="A39" s="405"/>
      <c r="B39" s="406"/>
      <c r="C39" s="406"/>
      <c r="D39" s="406"/>
      <c r="E39" s="406"/>
      <c r="F39" s="406"/>
      <c r="G39" s="407"/>
      <c r="L39"/>
    </row>
    <row r="40" spans="1:12" s="1" customFormat="1">
      <c r="A40" s="405"/>
      <c r="B40" s="406"/>
      <c r="C40" s="406"/>
      <c r="D40" s="406"/>
      <c r="E40" s="406"/>
      <c r="F40" s="406"/>
      <c r="G40" s="407"/>
      <c r="L40"/>
    </row>
    <row r="41" spans="1:12" s="1" customFormat="1">
      <c r="A41" s="405"/>
      <c r="B41" s="406"/>
      <c r="C41" s="406"/>
      <c r="D41" s="406"/>
      <c r="E41" s="406"/>
      <c r="F41" s="406"/>
      <c r="G41" s="407"/>
      <c r="L41"/>
    </row>
    <row r="42" spans="1:12" s="1" customFormat="1">
      <c r="A42" s="405"/>
      <c r="B42" s="406"/>
      <c r="C42" s="406"/>
      <c r="D42" s="406"/>
      <c r="E42" s="406"/>
      <c r="F42" s="406"/>
      <c r="G42" s="407"/>
      <c r="L42"/>
    </row>
    <row r="43" spans="1:12" s="1" customFormat="1">
      <c r="A43" s="405"/>
      <c r="B43" s="406"/>
      <c r="C43" s="406"/>
      <c r="D43" s="406"/>
      <c r="E43" s="406"/>
      <c r="F43" s="406"/>
      <c r="G43" s="407"/>
      <c r="L43"/>
    </row>
    <row r="44" spans="1:12" s="1" customFormat="1">
      <c r="A44" s="405"/>
      <c r="B44" s="406"/>
      <c r="C44" s="406"/>
      <c r="D44" s="406"/>
      <c r="E44" s="406"/>
      <c r="F44" s="406"/>
      <c r="G44" s="407"/>
      <c r="L44"/>
    </row>
    <row r="45" spans="1:12" s="1" customFormat="1">
      <c r="A45" s="405"/>
      <c r="B45" s="406"/>
      <c r="C45" s="406"/>
      <c r="D45" s="406"/>
      <c r="E45" s="406"/>
      <c r="F45" s="406"/>
      <c r="G45" s="407"/>
      <c r="L45"/>
    </row>
    <row r="46" spans="1:12" s="1" customFormat="1">
      <c r="A46" s="405"/>
      <c r="B46" s="406"/>
      <c r="C46" s="406"/>
      <c r="D46" s="406"/>
      <c r="E46" s="406"/>
      <c r="F46" s="406"/>
      <c r="G46" s="407"/>
      <c r="L46"/>
    </row>
    <row r="47" spans="1:12" s="1" customFormat="1">
      <c r="A47" s="405"/>
      <c r="B47" s="406"/>
      <c r="C47" s="406"/>
      <c r="D47" s="406"/>
      <c r="E47" s="406"/>
      <c r="F47" s="406"/>
      <c r="G47" s="407"/>
      <c r="L47"/>
    </row>
    <row r="48" spans="1:12" s="1" customFormat="1">
      <c r="A48" s="405"/>
      <c r="B48" s="406"/>
      <c r="C48" s="406"/>
      <c r="D48" s="406"/>
      <c r="E48" s="406"/>
      <c r="F48" s="406"/>
      <c r="G48" s="407"/>
      <c r="L48"/>
    </row>
    <row r="49" spans="1:12" s="1" customFormat="1">
      <c r="A49" s="405"/>
      <c r="B49" s="406"/>
      <c r="C49" s="406"/>
      <c r="D49" s="406"/>
      <c r="E49" s="406"/>
      <c r="F49" s="406"/>
      <c r="G49" s="407"/>
      <c r="L49"/>
    </row>
    <row r="50" spans="1:12" s="1" customFormat="1">
      <c r="A50" s="411"/>
      <c r="B50" s="412"/>
      <c r="C50" s="412"/>
      <c r="D50" s="412"/>
      <c r="E50" s="412"/>
      <c r="F50" s="412"/>
      <c r="G50" s="413"/>
      <c r="L50"/>
    </row>
    <row r="51" spans="1:12" s="1" customFormat="1" ht="21">
      <c r="A51" s="40" t="s">
        <v>35</v>
      </c>
      <c r="B51" s="75">
        <f>$B$1</f>
        <v>9</v>
      </c>
      <c r="C51" s="41" t="s">
        <v>48</v>
      </c>
      <c r="D51" s="42" t="str">
        <f>$E$1</f>
        <v>一日毎</v>
      </c>
      <c r="E51" s="469" t="str">
        <f>$B$2</f>
        <v>フェイス･オヴ･デス</v>
      </c>
      <c r="F51" s="470"/>
      <c r="G51" s="471"/>
      <c r="L51"/>
    </row>
  </sheetData>
  <mergeCells count="50">
    <mergeCell ref="A50:G50"/>
    <mergeCell ref="E51:G51"/>
    <mergeCell ref="A46:G46"/>
    <mergeCell ref="A47:G47"/>
    <mergeCell ref="A48:G48"/>
    <mergeCell ref="A49:G49"/>
    <mergeCell ref="A17:C17"/>
    <mergeCell ref="A35:G35"/>
    <mergeCell ref="A36:G36"/>
    <mergeCell ref="A37:G37"/>
    <mergeCell ref="A38:G38"/>
    <mergeCell ref="A18:A19"/>
    <mergeCell ref="A25:G25"/>
    <mergeCell ref="A26:G26"/>
    <mergeCell ref="A27:G27"/>
    <mergeCell ref="A28:G28"/>
    <mergeCell ref="A29:G29"/>
    <mergeCell ref="A30:G30"/>
    <mergeCell ref="A44:G44"/>
    <mergeCell ref="A45:G45"/>
    <mergeCell ref="A20:G20"/>
    <mergeCell ref="A21:G21"/>
    <mergeCell ref="A22:G22"/>
    <mergeCell ref="A34:G34"/>
    <mergeCell ref="A32:G32"/>
    <mergeCell ref="A33:G33"/>
    <mergeCell ref="A23:G23"/>
    <mergeCell ref="A24:G24"/>
    <mergeCell ref="A39:G39"/>
    <mergeCell ref="A40:G40"/>
    <mergeCell ref="A41:G41"/>
    <mergeCell ref="A42:G42"/>
    <mergeCell ref="A43:G43"/>
    <mergeCell ref="B12:G12"/>
    <mergeCell ref="J12:K12"/>
    <mergeCell ref="B13:G13"/>
    <mergeCell ref="B14:G14"/>
    <mergeCell ref="B15:G15"/>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 L16</xm:sqref>
        </x14:dataValidation>
        <x14:dataValidation type="list" allowBlank="1" showInputMessage="1" showErrorMessage="1">
          <x14:formula1>
            <xm:f>基本!$B$25:$B$28</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基本!$A$25:$A$29</xm:f>
          </x14:formula1>
          <xm:sqref>I6</xm:sqref>
        </x14:dataValidation>
        <x14:dataValidation type="list" allowBlank="1" showInputMessage="1" showErrorMessage="1">
          <x14:formula1>
            <xm:f>基本!$A$14:$A$17</xm:f>
          </x14:formula1>
          <xm:sqref>K9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基本</vt:lpstr>
      <vt:lpstr>無01_1</vt:lpstr>
      <vt:lpstr>無01_2</vt:lpstr>
      <vt:lpstr>遭03</vt:lpstr>
      <vt:lpstr>遭07</vt:lpstr>
      <vt:lpstr>遭11</vt:lpstr>
      <vt:lpstr>遭13</vt:lpstr>
      <vt:lpstr>日01_B</vt:lpstr>
      <vt:lpstr>日09_B</vt:lpstr>
      <vt:lpstr>汎02_A</vt:lpstr>
      <vt:lpstr>汎02_B</vt:lpstr>
      <vt:lpstr>汎06_B</vt:lpstr>
      <vt:lpstr>汎10_A</vt:lpstr>
      <vt:lpstr>召喚一覧</vt:lpstr>
      <vt:lpstr>初01</vt:lpstr>
      <vt:lpstr>日01_A</vt:lpstr>
      <vt:lpstr>日05_A</vt:lpstr>
      <vt:lpstr>日09_A</vt:lpstr>
      <vt:lpstr>日15_A</vt:lpstr>
      <vt:lpstr>汎10_B</vt:lpstr>
      <vt:lpstr>汎06_A</vt:lpstr>
      <vt:lpstr>汎12</vt:lpstr>
      <vt:lpstr>基本!Print_Area</vt:lpstr>
      <vt:lpstr>初01!Print_Area</vt:lpstr>
      <vt:lpstr>召喚一覧!Print_Area</vt:lpstr>
      <vt:lpstr>遭03!Print_Area</vt:lpstr>
      <vt:lpstr>遭07!Print_Area</vt:lpstr>
      <vt:lpstr>遭11!Print_Area</vt:lpstr>
      <vt:lpstr>遭13!Print_Area</vt:lpstr>
      <vt:lpstr>日01_A!Print_Area</vt:lpstr>
      <vt:lpstr>日01_B!Print_Area</vt:lpstr>
      <vt:lpstr>日05_A!Print_Area</vt:lpstr>
      <vt:lpstr>日09_A!Print_Area</vt:lpstr>
      <vt:lpstr>日09_B!Print_Area</vt:lpstr>
      <vt:lpstr>日15_A!Print_Area</vt:lpstr>
      <vt:lpstr>汎02_A!Print_Area</vt:lpstr>
      <vt:lpstr>汎02_B!Print_Area</vt:lpstr>
      <vt:lpstr>汎06_A!Print_Area</vt:lpstr>
      <vt:lpstr>汎06_B!Print_Area</vt:lpstr>
      <vt:lpstr>汎10_A!Print_Area</vt:lpstr>
      <vt:lpstr>汎10_B!Print_Area</vt:lpstr>
      <vt:lpstr>汎12!Print_Area</vt:lpstr>
      <vt:lpstr>無01_1!Print_Area</vt:lpstr>
      <vt:lpstr>無01_2!Print_Area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2013-02-14T20:25:21Z</cp:lastPrinted>
  <dcterms:created xsi:type="dcterms:W3CDTF">2012-08-09T16:34:12Z</dcterms:created>
  <dcterms:modified xsi:type="dcterms:W3CDTF">2013-02-14T20:27:53Z</dcterms:modified>
</cp:coreProperties>
</file>